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10" yWindow="65516" windowWidth="14340" windowHeight="9220" firstSheet="1" activeTab="3"/>
  </bookViews>
  <sheets>
    <sheet name="ISTRUZ. COMPIL." sheetId="1" r:id="rId1"/>
    <sheet name="ELENCO COMPL. ANALITICO AVANZO " sheetId="2" r:id="rId2"/>
    <sheet name="DETTAGLIO RISORSE ACCANTONATE" sheetId="3" r:id="rId3"/>
    <sheet name="DETTAGLIO FPV 2018" sheetId="4" r:id="rId4"/>
    <sheet name="VINCOLI DA LEGGI E PRINC.CONTAB" sheetId="5" r:id="rId5"/>
    <sheet name="VINCOLI DA TRASFERIMENTI" sheetId="6" r:id="rId6"/>
    <sheet name="VINCOLI DA TRASFERIM.ASSEST" sheetId="7" r:id="rId7"/>
  </sheets>
  <definedNames>
    <definedName name="_xlnm.Print_Area" localSheetId="3">'DETTAGLIO FPV 2018'!$A$1:$M$50</definedName>
    <definedName name="_xlnm.Print_Area" localSheetId="2">'DETTAGLIO RISORSE ACCANTONATE'!$A$1:$J$9</definedName>
    <definedName name="_xlnm.Print_Area" localSheetId="1">'ELENCO COMPL. ANALITICO AVANZO '!$A$1:$O$152</definedName>
    <definedName name="_xlnm.Print_Area" localSheetId="4">'VINCOLI DA LEGGI E PRINC.CONTAB'!$A$1:$M$9</definedName>
    <definedName name="_xlnm.Print_Area" localSheetId="6">'VINCOLI DA TRASFERIM.ASSEST'!$A$1:$Q$1</definedName>
    <definedName name="_xlnm.Print_Area" localSheetId="5">'VINCOLI DA TRASFERIMENTI'!$A$1:$M$86</definedName>
    <definedName name="_xlnm.Print_Titles" localSheetId="3">'DETTAGLIO FPV 2018'!$1:$1</definedName>
    <definedName name="_xlnm.Print_Titles" localSheetId="2">'DETTAGLIO RISORSE ACCANTONATE'!$1:$1</definedName>
    <definedName name="_xlnm.Print_Titles" localSheetId="1">'ELENCO COMPL. ANALITICO AVANZO '!$1:$1</definedName>
    <definedName name="_xlnm.Print_Titles" localSheetId="4">'VINCOLI DA LEGGI E PRINC.CONTAB'!$1:$1</definedName>
    <definedName name="_xlnm.Print_Titles" localSheetId="6">'VINCOLI DA TRASFERIM.ASSEST'!$1:$1</definedName>
    <definedName name="_xlnm.Print_Titles" localSheetId="5">'VINCOLI DA TRASFERIMENTI'!$1:$1</definedName>
  </definedNames>
  <calcPr fullCalcOnLoad="1"/>
</workbook>
</file>

<file path=xl/sharedStrings.xml><?xml version="1.0" encoding="utf-8"?>
<sst xmlns="http://schemas.openxmlformats.org/spreadsheetml/2006/main" count="2095" uniqueCount="390">
  <si>
    <t>CAPITOLO_ENTRATA</t>
  </si>
  <si>
    <t>CAPITOLO</t>
  </si>
  <si>
    <t>MISSIONE</t>
  </si>
  <si>
    <t>PROGRAMMA</t>
  </si>
  <si>
    <t>TITOLO</t>
  </si>
  <si>
    <t>DESC_CAPITOLO</t>
  </si>
  <si>
    <t>PCF</t>
  </si>
  <si>
    <t>U00020</t>
  </si>
  <si>
    <t>16</t>
  </si>
  <si>
    <t>03</t>
  </si>
  <si>
    <t>SPESE PER AFFIDAMENTO INCARICHI DI DIFESA E RAPPRESENTANZA A LIBERI PROFESSIONISTI</t>
  </si>
  <si>
    <t>U.1.03.02.11.000</t>
  </si>
  <si>
    <t>U00380</t>
  </si>
  <si>
    <t>20</t>
  </si>
  <si>
    <t>01</t>
  </si>
  <si>
    <t>FONDO DI RISERVA PER SPESE OBBLIGATORE</t>
  </si>
  <si>
    <t>U.1.09.01.01.000</t>
  </si>
  <si>
    <t>U00390</t>
  </si>
  <si>
    <t>FONDO DI RISERVA PER SPESE IMPREVISTE</t>
  </si>
  <si>
    <t>U00401</t>
  </si>
  <si>
    <t>FONDO CREDITI DI DUBBIA ESIGIBILITA'</t>
  </si>
  <si>
    <t>U.1.10.01.03.000</t>
  </si>
  <si>
    <t>U00402</t>
  </si>
  <si>
    <t>FONDO RISCHI SPESE LEGALI</t>
  </si>
  <si>
    <t>U.1.10.01.01.000</t>
  </si>
  <si>
    <t>U00410</t>
  </si>
  <si>
    <t>FONDO RESIDUI PERENTI ELIMINATI E RECLAMATI DAI CREDITORI</t>
  </si>
  <si>
    <t>U.1.03.02.07.000</t>
  </si>
  <si>
    <t>U00551</t>
  </si>
  <si>
    <t>SPESE PER ACQUISTO MACCHINARI ED ATTREZZATURE AGRICOLE</t>
  </si>
  <si>
    <t>U.2.02.01.04.000</t>
  </si>
  <si>
    <t>14</t>
  </si>
  <si>
    <t>U.1.01.01.01.000</t>
  </si>
  <si>
    <t>U.1.04.01.02.000</t>
  </si>
  <si>
    <t>U.1.03.01.02.000</t>
  </si>
  <si>
    <t>E00155</t>
  </si>
  <si>
    <t>U00928</t>
  </si>
  <si>
    <t>SPESE PER IL PROGETTO LIFE CARBONFARM - ALTRI BENI DI CONSUMO</t>
  </si>
  <si>
    <t>U.1.03.02.13.000</t>
  </si>
  <si>
    <t>E00611</t>
  </si>
  <si>
    <t>U01605</t>
  </si>
  <si>
    <t>SPESE PER CENTRO DI SAGGIO (CAP. E. 611) - SERVIZI AUSILIARI</t>
  </si>
  <si>
    <t>E00111</t>
  </si>
  <si>
    <t>U01615</t>
  </si>
  <si>
    <t>SPESE PER PROGETTO DI RICERCA VALAGRO "PLANT PHENOMICS" (CAP. E. 111) - MANUTENZIONI ORDINARIE E RIPARAZIONI</t>
  </si>
  <si>
    <t>U.1.03.02.09.000</t>
  </si>
  <si>
    <t>U01665</t>
  </si>
  <si>
    <t>SPESE PER IL PROGETTO DI RICERCA "CLUSTER BIOGREEN " (CAP. E. 225) - ACQUISTO DI ALTRI BENI DI CONSUMO</t>
  </si>
  <si>
    <t>U01675</t>
  </si>
  <si>
    <t>SPESE PER VARI PROGETTI DI RICERCA CAP. E. 116 - 613 - SPESE PER PRESTAZIONI PROF.LI</t>
  </si>
  <si>
    <t>U01715</t>
  </si>
  <si>
    <t>SPESE PER INVESTIMENTI PROGETTO DI RICERCA RISO MAS</t>
  </si>
  <si>
    <t>U.2.02.01.05.000</t>
  </si>
  <si>
    <t>U01725</t>
  </si>
  <si>
    <t xml:space="preserve">SPESE PER INVESTIMENTI PER VARI PROGETTI DI RICERCA - CAPP. E. 116 E 613 - </t>
  </si>
  <si>
    <t>U02022</t>
  </si>
  <si>
    <t>FONDI FSC - FAS - AZIONE 3 - INTERVENTO DI RIQUALIFICAZIONE ENERGETICA POLO DELLE BIO-TECNONOLOGIE - PANTANELLO - SPESE PER BENI IMMOBILI</t>
  </si>
  <si>
    <t>U.2.02.01.09.000</t>
  </si>
  <si>
    <t>U02320</t>
  </si>
  <si>
    <t>SPESE PER I LAVORI DI MANUTENZIONE E/O ADEGUAMENTO ALLE NORME DI SICUREZZA DELLE STRUTTURE E DEGLI IMPIANTI SEDI DELL'AGENZIA</t>
  </si>
  <si>
    <t>E00241</t>
  </si>
  <si>
    <t>U09190</t>
  </si>
  <si>
    <t>U09191</t>
  </si>
  <si>
    <t>U09192</t>
  </si>
  <si>
    <t>U.1.01.02.01.000</t>
  </si>
  <si>
    <t>U09193</t>
  </si>
  <si>
    <t>U.1.02.01.01.000</t>
  </si>
  <si>
    <t>U09194</t>
  </si>
  <si>
    <t>SPESE PER IL PROGRAMMA ANNUALE 2014 - ALTRI SERVIZI DIVERSI - SSA MT</t>
  </si>
  <si>
    <t>U09195</t>
  </si>
  <si>
    <t>U09196</t>
  </si>
  <si>
    <t>SPESE PER IL PROGRAMMA ANNUALE 2014 - PRESTAZIONI PROF.LI SPECIALISTICHE - INCARICHI PER DOCENZE - SSA MT</t>
  </si>
  <si>
    <t>U09197</t>
  </si>
  <si>
    <t>SPESE PER IL PROGRAMMA ANNUALE 2014 - LEASING OPERATIVO DI  MEZZI DI TRASPORTO - SSA MT</t>
  </si>
  <si>
    <t>U.1.03.02.08.000</t>
  </si>
  <si>
    <t>U09198</t>
  </si>
  <si>
    <t>U09199</t>
  </si>
  <si>
    <t>U.2.02.01.07.000</t>
  </si>
  <si>
    <t>U09203</t>
  </si>
  <si>
    <t>U.1.03.02.02.000</t>
  </si>
  <si>
    <t>U09281</t>
  </si>
  <si>
    <t>SPESE PER IL PROGETTO LIFE CARBONFARM - VIAGGI E TRASFERTE</t>
  </si>
  <si>
    <t>U12132</t>
  </si>
  <si>
    <t>U12133</t>
  </si>
  <si>
    <t>U15201</t>
  </si>
  <si>
    <t>U16001</t>
  </si>
  <si>
    <t>U16051</t>
  </si>
  <si>
    <t>SPESE PER CENTRO DI SAGGIO (CAP. E. 611) - ALTRI BENI DI CONSUMO</t>
  </si>
  <si>
    <t>U16052</t>
  </si>
  <si>
    <t>U16554</t>
  </si>
  <si>
    <t>U16751</t>
  </si>
  <si>
    <t>SPESE PER VARI PROGETTI DI RICERCA CAP. E. 116 - 613 - SPESE PER MISSIONI E TRASFERTE</t>
  </si>
  <si>
    <t>U16752</t>
  </si>
  <si>
    <t>SPESE PER VARI PROGETTI DI RICERCA CAP. E. 116 - 613 - SPESE PER ALTRI BENI DI CONSUMO</t>
  </si>
  <si>
    <t>E00236</t>
  </si>
  <si>
    <t>E00086</t>
  </si>
  <si>
    <t>CANCELLAZIONE DELL'ACCERTAMENTO O ELIMINAZIONE DEL VINCOLO (+) E CANCELLAZIONE DEGLI IMPEGNI (-)</t>
  </si>
  <si>
    <t>a</t>
  </si>
  <si>
    <t>b</t>
  </si>
  <si>
    <t>c</t>
  </si>
  <si>
    <t>d</t>
  </si>
  <si>
    <t>g</t>
  </si>
  <si>
    <t>U16151</t>
  </si>
  <si>
    <t>U16153</t>
  </si>
  <si>
    <t>U16152</t>
  </si>
  <si>
    <t>U16154</t>
  </si>
  <si>
    <t>U01705</t>
  </si>
  <si>
    <t>SPESE PER INVESTIMENTI PROGETTO DI RICERCA VALAGRO PLANT PHENOMICS</t>
  </si>
  <si>
    <t>(NUOVO) SPESE PER PROGETTO DI RICERCA VALAGRO "PLANT PHENOMICS" (CAP. E. 111) - SPESE PER MISSIONI E TRASFERTE</t>
  </si>
  <si>
    <t>(NUOVO) SPESE PER PROGETTO DI RICERCA VALAGRO "PLANT PHENOMICS" (CAP. E. 111) - SPESE PER ALTRI BENI DI CONSUMO</t>
  </si>
  <si>
    <t>SPESE PER PROGETTO DI RICERCA VALAGRO "PLANT PHENOMICS" (CAP. E. 111) - UTILIZZO BENI DI TERZI</t>
  </si>
  <si>
    <t>U01355</t>
  </si>
  <si>
    <t>SPESE PER SERVIZI DI SUPPORTO ALLE DECISIONI - CAP. 241 E. -</t>
  </si>
  <si>
    <t>U02021</t>
  </si>
  <si>
    <t xml:space="preserve">SPESE PER ACQUISTO SOFTWARE </t>
  </si>
  <si>
    <t>U.2.02.03.02.000</t>
  </si>
  <si>
    <t>U00154</t>
  </si>
  <si>
    <t>SPESE DI MANUTENZIONE FABBRICATI, DI PROPRIETA' E NON, GESTITI DALL'ALSIA</t>
  </si>
  <si>
    <t>U01680</t>
  </si>
  <si>
    <t>SPESE PER IL PROGETTO DI RICERCA SYNGENTA "OROBANCHE" (CAP. E. 117) -  SPESE PER ALTRI BENI DI CONSUMO</t>
  </si>
  <si>
    <t>U00403</t>
  </si>
  <si>
    <t>U00404</t>
  </si>
  <si>
    <t>FONDO PREMIALITA' CCNL CHIMICO PER IL PERSONALE DEL C.R. AGROBIOS</t>
  </si>
  <si>
    <t>SPESE PER RETRIBUZIONI FISSE CORRISPOSTE AL PERSONALE DEL C.R.  AGROBIOS</t>
  </si>
  <si>
    <t>U.1.01.01.01.004</t>
  </si>
  <si>
    <t>FPV DA ROR 2015</t>
  </si>
  <si>
    <t>U00466</t>
  </si>
  <si>
    <t>SPESE PER MANUTENZIONE ORDINARIA E RIPARAZIONI</t>
  </si>
  <si>
    <t>U00913</t>
  </si>
  <si>
    <t>SPESE PER ACQUISTO DI ALTRI BENI DI CONSUMO PER LE AZIENDE AGRICOLE SPERIMENTALI DIMOSTRATIVE</t>
  </si>
  <si>
    <t>E00220</t>
  </si>
  <si>
    <t>U00680</t>
  </si>
  <si>
    <t>ORGANI ISTITUZIONALI DELL'AGENZIA - IDENNITA' DI CARICA</t>
  </si>
  <si>
    <t>U.1.03.02.01.000</t>
  </si>
  <si>
    <t>U00730</t>
  </si>
  <si>
    <t>U00735</t>
  </si>
  <si>
    <t>ACCANTONAMENTO DI ECCEDENZE DI ENTRATE RIACCERTATE DESTINATE AL FINANZIAMENTO DI NUOVE SPESE CORRENTI</t>
  </si>
  <si>
    <t>U.1.10.01.99.000</t>
  </si>
  <si>
    <t>ACCANTONAMENTO DI ECCEDENZE DI ENTRATE RIACCERTATE DESTINATE AL FINANZIAMENTO DI NUOVE SPESE IN CONTO CAPITALE</t>
  </si>
  <si>
    <t>U.2.05.01.99.000</t>
  </si>
  <si>
    <t>U00660</t>
  </si>
  <si>
    <t>FONDO PER L'INDENNITA' DI RISULTATO PER LA DIRIGENZA</t>
  </si>
  <si>
    <t>FONDI DI RISERVA</t>
  </si>
  <si>
    <t>ALTRI FONDI</t>
  </si>
  <si>
    <t>e= a+b-c-d</t>
  </si>
  <si>
    <t>FONDO PLURIENNALE VINCOLATO AL 31/12/2017</t>
  </si>
  <si>
    <t>U00465</t>
  </si>
  <si>
    <t xml:space="preserve"> SPESE PER SERVIZI AUSILIARI: PULIZIA, TRASLOCHI E FACCHINAGGIO</t>
  </si>
  <si>
    <t xml:space="preserve"> SPESE PER IL PROGRAMMA ANNUALE 2014 - ACQUISTO DI ALTRI BENI DI CONSUMO - SSA MT</t>
  </si>
  <si>
    <t xml:space="preserve"> SPESE PER IL PROGRAMMA ANNUALE 2014 - PRESTAZIONI PROF.LI SPECIALISTICHE - INCARICHI PER DOCENZE - SSA MT</t>
  </si>
  <si>
    <t xml:space="preserve"> SPESE PER IL PROGRAMMA ANNUALE 2014 - LEASING OPERATIVO DI  MEZZI DI TRASPORTO - SSA MT</t>
  </si>
  <si>
    <t>PESE PER IL PROGETTO DI RICERCA BASF "RISO MAS" (CAP. E. 115) -  SPESE PER UTILIZZO DI BENI DI TERZI</t>
  </si>
  <si>
    <t>U01720</t>
  </si>
  <si>
    <t>U16155</t>
  </si>
  <si>
    <t>SPESE PER PROGETTO DI RICERCA VALAGRO "PLANT PHENOMICS" (CAP. E. 111) - SPESE PER PRESTAZIONI PROF.LI</t>
  </si>
  <si>
    <t>U01690</t>
  </si>
  <si>
    <t>SPESE PER IL PROGRAMMA ANNUALE - ALTRI BENI DI CONSUMO -</t>
  </si>
  <si>
    <t>U16901</t>
  </si>
  <si>
    <t>U16902</t>
  </si>
  <si>
    <t>U16903</t>
  </si>
  <si>
    <t>SPESE PER IL PROGRAMMA ANNUALE - SPESE PER MISSIONI E TRASFERTE -</t>
  </si>
  <si>
    <t>SPESE PER IL PROGRAMMA ANNUALE - SPESE PER MANUTENZIONI ORDINARIE E RIPARAZIONI -</t>
  </si>
  <si>
    <t>SPESE PER IL PROGRAMMA ANNUALE - SPESE PER PRESTAZIONI PROF.LI SPEC.-</t>
  </si>
  <si>
    <t>U16904</t>
  </si>
  <si>
    <t>U16905</t>
  </si>
  <si>
    <t>U16906</t>
  </si>
  <si>
    <t>SPESE PER IL PROGRAMMA ANNUALE - SPESE PER ATTREZZATURE SCIENTIFICHE</t>
  </si>
  <si>
    <t>SPESE PER IL PROGRAMMA ANNUALE - SPESE PER HARDWARE -</t>
  </si>
  <si>
    <t>SPESE PER IL PROGRAMMA ANNUALE - SPESE PER SOFTWARE -</t>
  </si>
  <si>
    <t>CAP. VARI</t>
  </si>
  <si>
    <t>E00087</t>
  </si>
  <si>
    <t>U01636</t>
  </si>
  <si>
    <t>SPESE PER IL PROGETTO DI RICERCA COMUNITARIO "RUCAPS" - RIMBORSO SPESE DI VIAGGIO E TRASLOCO</t>
  </si>
  <si>
    <t>U16361</t>
  </si>
  <si>
    <t>SPESE PER IL PROGETTO DI RICERCA COMUNITARIO "RUCAPS" - ALTRI BENI DI CONSUMO</t>
  </si>
  <si>
    <t>U01730</t>
  </si>
  <si>
    <t>SPESE PER INVESTIMENTI PER PROGETTO DI RICERCA COMUNITARIO"RUCAPS"  - ACQUISTO HARDWARE</t>
  </si>
  <si>
    <t>E00088</t>
  </si>
  <si>
    <t>U01637</t>
  </si>
  <si>
    <t>U16371</t>
  </si>
  <si>
    <t>U16372</t>
  </si>
  <si>
    <t>U16373</t>
  </si>
  <si>
    <t>SPESE PER IL PROGETTO DI RICERCA COMUNITARIO "EPPN2020" - ALTRI BENI DI CONSUMO</t>
  </si>
  <si>
    <t>SPESE PER IL PROGETTO DI RICERCA COMUNITARIO "EPPN2020" -RIMBORSO SPESE DI VIAGGIO E TRASLOCO</t>
  </si>
  <si>
    <t>SPESE PER IL PROGETTO DI RICERCA COMUNITARIO "EPPN2020" - SPESE DI MANUTENZIONE ORDINARIA E RIPARAZIONI</t>
  </si>
  <si>
    <t>SPESE PER IL PROGETTO DI RICERCA COMUNITARIO "EPPN2020" - SPESE PER PRESTAZIONI PROF.LI SPECIALISTICHE</t>
  </si>
  <si>
    <t>E00222</t>
  </si>
  <si>
    <t>U01630</t>
  </si>
  <si>
    <t>U16301</t>
  </si>
  <si>
    <t>U16302</t>
  </si>
  <si>
    <t>SPESE PER IL PROGETTO DI RICERCA "CTV " (CAP. E. 222) - SPESE PER PRESTAZIONI PROF.LI SPECIALISTICHE</t>
  </si>
  <si>
    <t xml:space="preserve">SPESE PER INVESTIMENTI  PER IL PROGETTO DI RICERCA "CTV " ED ALTRE ATTIVITA' FITOSANITARIE  </t>
  </si>
  <si>
    <t>U00737</t>
  </si>
  <si>
    <t>U01685</t>
  </si>
  <si>
    <t>SPESE PER SALARI O.T.D. DEL CENTRO RICERCHE AGROBIOS</t>
  </si>
  <si>
    <t xml:space="preserve">(MODIFICATO) SPESE PER LA RISTRUTTURAZIONE DELL'AZIENDA AGRICOLA DIMOSTRATIVA PANTANO DI PIGNOLA </t>
  </si>
  <si>
    <t>TOTALE MISSIONE 14.03</t>
  </si>
  <si>
    <t>TOTALE MISSIONE 16.03</t>
  </si>
  <si>
    <t>SPESE PER RETRIBUZIONI FISSE CORRISPOSTE AL PERSONALE DEL C.R. AGROBIOS</t>
  </si>
  <si>
    <r>
      <rPr>
        <b/>
        <sz val="14"/>
        <color indexed="8"/>
        <rFont val="Calibri"/>
        <family val="2"/>
      </rPr>
      <t>E00221</t>
    </r>
    <r>
      <rPr>
        <sz val="11"/>
        <color indexed="8"/>
        <rFont val="Calibri"/>
        <family val="2"/>
      </rPr>
      <t xml:space="preserve"> - </t>
    </r>
    <r>
      <rPr>
        <sz val="9"/>
        <color indexed="8"/>
        <rFont val="Calibri"/>
        <family val="2"/>
      </rPr>
      <t>CONTRIBUTO DELLA REGIONE PER SPESE DI PERSONALE E FUNZIONAMENTO DEL CENTRO  RICERCHE METAPONTUM AGROBIOS</t>
    </r>
  </si>
  <si>
    <r>
      <rPr>
        <b/>
        <sz val="14"/>
        <color indexed="8"/>
        <rFont val="Calibri"/>
        <family val="2"/>
      </rPr>
      <t>E00220</t>
    </r>
    <r>
      <rPr>
        <b/>
        <sz val="12"/>
        <color indexed="8"/>
        <rFont val="Calibri"/>
        <family val="2"/>
      </rPr>
      <t xml:space="preserve"> </t>
    </r>
    <r>
      <rPr>
        <sz val="9"/>
        <color indexed="8"/>
        <rFont val="Calibri"/>
        <family val="2"/>
      </rPr>
      <t xml:space="preserve">- CONTRIBUTO DELLA REGIONE PER SPESE DI PERSONALE E FUNZIONAMENTO </t>
    </r>
  </si>
  <si>
    <r>
      <rPr>
        <b/>
        <sz val="14"/>
        <color indexed="8"/>
        <rFont val="Calibri"/>
        <family val="2"/>
      </rPr>
      <t>E00087</t>
    </r>
    <r>
      <rPr>
        <sz val="9"/>
        <color indexed="8"/>
        <rFont val="Calibri"/>
        <family val="2"/>
      </rPr>
      <t xml:space="preserve"> - CONTRIBUTO DALL'U.E. PER PROGETTO DI RICERCA "RUCAPS" </t>
    </r>
  </si>
  <si>
    <r>
      <rPr>
        <b/>
        <sz val="12"/>
        <color indexed="8"/>
        <rFont val="Calibri"/>
        <family val="2"/>
      </rPr>
      <t>E00117</t>
    </r>
    <r>
      <rPr>
        <sz val="11"/>
        <color indexed="8"/>
        <rFont val="Calibri"/>
        <family val="2"/>
      </rPr>
      <t xml:space="preserve"> - </t>
    </r>
    <r>
      <rPr>
        <sz val="9"/>
        <color indexed="8"/>
        <rFont val="Calibri"/>
        <family val="2"/>
      </rPr>
      <t xml:space="preserve">CONTRIBUTO DA SYNGENTA PER PROGETTO DI RICERCA "OROBANCHE" </t>
    </r>
  </si>
  <si>
    <r>
      <rPr>
        <b/>
        <sz val="14"/>
        <color indexed="8"/>
        <rFont val="Calibri"/>
        <family val="2"/>
      </rPr>
      <t>E00088</t>
    </r>
    <r>
      <rPr>
        <sz val="11"/>
        <color indexed="8"/>
        <rFont val="Calibri"/>
        <family val="2"/>
      </rPr>
      <t xml:space="preserve"> - </t>
    </r>
    <r>
      <rPr>
        <sz val="9"/>
        <color indexed="8"/>
        <rFont val="Calibri"/>
        <family val="2"/>
      </rPr>
      <t>CONTRIBUTO DALL'U.E. PER PROGETTO DI RICERCA "EPPN2020"</t>
    </r>
  </si>
  <si>
    <r>
      <rPr>
        <b/>
        <sz val="14"/>
        <color indexed="8"/>
        <rFont val="Calibri"/>
        <family val="2"/>
      </rPr>
      <t xml:space="preserve">E00111 </t>
    </r>
    <r>
      <rPr>
        <sz val="11"/>
        <color indexed="8"/>
        <rFont val="Calibri"/>
        <family val="2"/>
      </rPr>
      <t xml:space="preserve">- </t>
    </r>
    <r>
      <rPr>
        <sz val="9"/>
        <color indexed="8"/>
        <rFont val="Calibri"/>
        <family val="2"/>
      </rPr>
      <t xml:space="preserve">CONTRIBUTO DA VALAGRO PER PROGETTO "PLANT PHENOMICS" </t>
    </r>
  </si>
  <si>
    <r>
      <rPr>
        <b/>
        <sz val="14"/>
        <color indexed="8"/>
        <rFont val="Calibri"/>
        <family val="2"/>
      </rPr>
      <t>E00611</t>
    </r>
    <r>
      <rPr>
        <sz val="11"/>
        <color indexed="8"/>
        <rFont val="Calibri"/>
        <family val="2"/>
      </rPr>
      <t xml:space="preserve"> -</t>
    </r>
    <r>
      <rPr>
        <sz val="9"/>
        <color indexed="8"/>
        <rFont val="Calibri"/>
        <family val="2"/>
      </rPr>
      <t xml:space="preserve"> PROVENTI DEL CENTRO DI SAGGIO </t>
    </r>
  </si>
  <si>
    <r>
      <rPr>
        <b/>
        <sz val="14"/>
        <color indexed="8"/>
        <rFont val="Calibri"/>
        <family val="2"/>
      </rPr>
      <t>E00115</t>
    </r>
    <r>
      <rPr>
        <sz val="11"/>
        <color indexed="8"/>
        <rFont val="Calibri"/>
        <family val="2"/>
      </rPr>
      <t xml:space="preserve"> - </t>
    </r>
    <r>
      <rPr>
        <sz val="9"/>
        <color indexed="8"/>
        <rFont val="Calibri"/>
        <family val="2"/>
      </rPr>
      <t xml:space="preserve">CONTRIBUTO DA BASF PER PROGETTO DI RICERCA "RISO MAS" </t>
    </r>
  </si>
  <si>
    <r>
      <rPr>
        <b/>
        <sz val="14"/>
        <color indexed="8"/>
        <rFont val="Calibri"/>
        <family val="2"/>
      </rPr>
      <t>E00155</t>
    </r>
    <r>
      <rPr>
        <sz val="11"/>
        <color indexed="8"/>
        <rFont val="Calibri"/>
        <family val="2"/>
      </rPr>
      <t xml:space="preserve"> -</t>
    </r>
    <r>
      <rPr>
        <sz val="9"/>
        <color indexed="8"/>
        <rFont val="Calibri"/>
        <family val="2"/>
      </rPr>
      <t xml:space="preserve"> PROGETTO LIFE CARBONFARM </t>
    </r>
    <r>
      <rPr>
        <sz val="11"/>
        <color indexed="8"/>
        <rFont val="Calibri"/>
        <family val="2"/>
      </rPr>
      <t xml:space="preserve">- </t>
    </r>
  </si>
  <si>
    <r>
      <rPr>
        <b/>
        <sz val="14"/>
        <color indexed="8"/>
        <rFont val="Calibri"/>
        <family val="2"/>
      </rPr>
      <t>E00700</t>
    </r>
    <r>
      <rPr>
        <sz val="11"/>
        <color indexed="8"/>
        <rFont val="Calibri"/>
        <family val="2"/>
      </rPr>
      <t xml:space="preserve"> - </t>
    </r>
    <r>
      <rPr>
        <sz val="9"/>
        <color indexed="8"/>
        <rFont val="Calibri"/>
        <family val="2"/>
      </rPr>
      <t>PROVENTI DELLA VENDITA DI PRODOTTI AGRICOLI E SERVIZI DELL'AASD PANTANO</t>
    </r>
  </si>
  <si>
    <r>
      <rPr>
        <b/>
        <sz val="14"/>
        <color indexed="8"/>
        <rFont val="Calibri"/>
        <family val="2"/>
      </rPr>
      <t>E00828</t>
    </r>
    <r>
      <rPr>
        <sz val="11"/>
        <color indexed="8"/>
        <rFont val="Calibri"/>
        <family val="2"/>
      </rPr>
      <t xml:space="preserve"> - </t>
    </r>
    <r>
      <rPr>
        <sz val="9"/>
        <color indexed="8"/>
        <rFont val="Calibri"/>
        <family val="2"/>
      </rPr>
      <t>FONDI FSC - FAS - AZIONE 3 - INTERVENTO DI RIQUALIFICAZIONE ENERGETICA POLO DELLE BIO-TECNONOLOGIE - PANTANELLO</t>
    </r>
  </si>
  <si>
    <t>FPV DA ROR 2016/2017</t>
  </si>
  <si>
    <t>FPV DA ROR 2017</t>
  </si>
  <si>
    <t>U00023</t>
  </si>
  <si>
    <t>SPESE DOVUTE A SANZIONI</t>
  </si>
  <si>
    <t>U00153</t>
  </si>
  <si>
    <t>SPESE PER INTERVENTI DI MANUTENZIONE DEI BENI DELLA RIFORMA FONDIARIA ED ONERI CONNESSI</t>
  </si>
  <si>
    <t>U00165</t>
  </si>
  <si>
    <t>SPESE PER COLLABORAZIONI PROFESSIONALI ESTERNE</t>
  </si>
  <si>
    <t>U00230</t>
  </si>
  <si>
    <t xml:space="preserve">SPESE PER SERVIZI SPECIALISTICI INFORMATICI DI SUPPORTO AL SISTEMA INFORMATIVO DELL'AGENZIA -  </t>
  </si>
  <si>
    <t>U00231</t>
  </si>
  <si>
    <t>SPESE RETE DATI E FONIA -</t>
  </si>
  <si>
    <t>U00253</t>
  </si>
  <si>
    <t>SPESE VARIE (AREA DISMISSIONE)</t>
  </si>
  <si>
    <t xml:space="preserve">SPESE PER IL PROGRAMMA ANNUALE - VIAGGI E TRASFERTE </t>
  </si>
  <si>
    <t xml:space="preserve">Per compilare il quadro del F.P.V. bisogna indicare nella colonna "ACCERTAMENTI ASSUNTI NELL'ANNO"  gli impegni assunti nell'anno corrente ma che sono stati eliminati per la reimputazione agli esercizi futuri. COLONNA D + E+ F </t>
  </si>
  <si>
    <t>il dettaglio dell’Fpv rendiconto lo trovi tra i report della categoria 18 (analisi e supporto al rendiconto).</t>
  </si>
  <si>
    <t>STAMPARE IL</t>
  </si>
  <si>
    <t>Per compilare il quadro del F.P.V. bisogna indicare nella colonna "IMPEGNI ASSUNTI NELL'ANNO"  gli impegni assunti nell'anno IN CORSO coperti da F.P.V. degli anni precedenti - vedi COLONNA B</t>
  </si>
  <si>
    <t>ASSESTAMENTO 2018</t>
  </si>
  <si>
    <t>FONDO SVALUTAZIONE CREDITI</t>
  </si>
  <si>
    <t>RISORSE VINCOLATE AL 01/01/2018</t>
  </si>
  <si>
    <t>ACCERTAMENTI ASSUNTI NELL'ESERCIZIO 2018</t>
  </si>
  <si>
    <t>IMPEGNI ASSUNTI NELL'ESERCIZIO 2018</t>
  </si>
  <si>
    <t>(NUOVO) FONDO INCENVITI DERIVANTE DA PROGETTI ESTERNI C.R.A.</t>
  </si>
  <si>
    <t>VARIAZIONI IN PREVENTIVO 2018</t>
  </si>
  <si>
    <t>TOTALE VINCOLI DA TRASFERIMENTI</t>
  </si>
  <si>
    <t>RISORSE VINCOLATE  AL 31/12/2018</t>
  </si>
  <si>
    <t xml:space="preserve">FONDO PREMIALITA' CCNL CHIMICO PER IL PERSONALE DEL C.R. AGROBIOS </t>
  </si>
  <si>
    <r>
      <rPr>
        <b/>
        <sz val="14"/>
        <color indexed="8"/>
        <rFont val="Calibri"/>
        <family val="2"/>
      </rPr>
      <t>E00086</t>
    </r>
    <r>
      <rPr>
        <sz val="11"/>
        <color indexed="8"/>
        <rFont val="Calibri"/>
        <family val="2"/>
      </rPr>
      <t xml:space="preserve"> - </t>
    </r>
    <r>
      <rPr>
        <sz val="9"/>
        <color indexed="8"/>
        <rFont val="Calibri"/>
        <family val="2"/>
      </rPr>
      <t>CONTRIBUTO DALL'U.E. PER PROGETTO DI RICERCA "SPACE 2 IDGO"</t>
    </r>
  </si>
  <si>
    <t>U01635</t>
  </si>
  <si>
    <t>SPESE PER IL PROGETTO DI RICERCA COMUNITARIO "SPACE 2 IDGO" - ALTRI BENI DI CONSUMO</t>
  </si>
  <si>
    <t>U16351</t>
  </si>
  <si>
    <t>U16352</t>
  </si>
  <si>
    <t>SPESE PER IL PROGETTO DI RICERCA COMUNITARIO "SPACE 2 IDGO" -RIMBORSO SPESE DI VIAGGIO E TRASLOCO</t>
  </si>
  <si>
    <t>SPESE PER IL PROGETTO DI RICERCA COMUNITARIO "SPACE 2 IDGO" - ALTRI SERVIZI DIVERSI</t>
  </si>
  <si>
    <t>U.1.03.02.99.000</t>
  </si>
  <si>
    <t>U01710</t>
  </si>
  <si>
    <t xml:space="preserve">SPESE PER INVESTIMENTI PER IL PROGETTO DI RICERCA COMUNITARIO "SPACE 2 IDGO" - </t>
  </si>
  <si>
    <r>
      <rPr>
        <b/>
        <sz val="14"/>
        <color indexed="8"/>
        <rFont val="Calibri"/>
        <family val="2"/>
      </rPr>
      <t>E00110</t>
    </r>
    <r>
      <rPr>
        <sz val="11"/>
        <color indexed="8"/>
        <rFont val="Calibri"/>
        <family val="2"/>
      </rPr>
      <t xml:space="preserve"> - </t>
    </r>
    <r>
      <rPr>
        <sz val="9"/>
        <color indexed="8"/>
        <rFont val="Calibri"/>
        <family val="2"/>
      </rPr>
      <t xml:space="preserve">CONTRIBUTI  DA COVIL PER IL PROGETTO DI RICERCA AGRUMI - </t>
    </r>
  </si>
  <si>
    <t>SPESE PER IL PROGETTO DI RICERCA "AGRUMI"  - ALTRI BENI DI CONSUMO</t>
  </si>
  <si>
    <t>(NUOVO) SPESE PER PROGETTO DI RICERCA VALAGRO "PLANT PHENOMICS" (CAP. E. 111) - SPESE PER SERVIZI DIVERSI</t>
  </si>
  <si>
    <r>
      <rPr>
        <b/>
        <sz val="14"/>
        <color indexed="8"/>
        <rFont val="Calibri"/>
        <family val="2"/>
      </rPr>
      <t>E00116</t>
    </r>
    <r>
      <rPr>
        <sz val="11"/>
        <color indexed="8"/>
        <rFont val="Calibri"/>
        <family val="2"/>
      </rPr>
      <t xml:space="preserve"> - </t>
    </r>
    <r>
      <rPr>
        <sz val="9"/>
        <color indexed="8"/>
        <rFont val="Calibri"/>
        <family val="2"/>
      </rPr>
      <t xml:space="preserve">CONTRIBUTI + </t>
    </r>
    <r>
      <rPr>
        <b/>
        <sz val="14"/>
        <color indexed="8"/>
        <rFont val="Calibri"/>
        <family val="2"/>
      </rPr>
      <t>E0613</t>
    </r>
    <r>
      <rPr>
        <sz val="9"/>
        <color indexed="8"/>
        <rFont val="Calibri"/>
        <family val="2"/>
      </rPr>
      <t xml:space="preserve"> PROVENTI DA ALTRI SOGGETTI PER VARI PROGETTI DI RICERCA - </t>
    </r>
  </si>
  <si>
    <t>E00116 - E00613</t>
  </si>
  <si>
    <t>SPESE PER IL PROGETTO DI RICERCA SYNGENTA "OROBANCHE" (CAP. E. 117) -  SPESE PER VIAGGI E TRASFERTE</t>
  </si>
  <si>
    <t>U16801</t>
  </si>
  <si>
    <t>U16802</t>
  </si>
  <si>
    <t>SPESE PER IL PROGETTO DI RICERCA SYNGENTA "OROBANCHE" (CAP. E. 117) -  SPESE PER PRESTAZIONI PROFESSIONALI</t>
  </si>
  <si>
    <t>U16803</t>
  </si>
  <si>
    <t>SPESE PER IL PROGETTO DI RICERCA SYNGENTA "OROBANCHE" (CAP. E. 117) -  SPESE PER MANUTENZIONI ORDINARIE E RIPARAZIONI</t>
  </si>
  <si>
    <r>
      <t xml:space="preserve">E00222 - </t>
    </r>
    <r>
      <rPr>
        <sz val="9"/>
        <color indexed="8"/>
        <rFont val="Calibri"/>
        <family val="2"/>
      </rPr>
      <t xml:space="preserve">TRASFERIMENTI PROGETTO DI RICERCA "CTV" ED ALTRE ATTIVITA' FITOSANITARIE </t>
    </r>
  </si>
  <si>
    <t>SPESE PER IL PROGETTO DI RICERCA "CTV" (CAP. E. 222) - ALTRI BENI DI CONSUMO</t>
  </si>
  <si>
    <t>E00241 - E00110 - E00111 - E00117 - E00222</t>
  </si>
  <si>
    <t>SPESE PER IL PROGETTO DI RICERCA "CTV " (CAP. E. 222) - SPESE PER VIAGGI E TRASFERTE</t>
  </si>
  <si>
    <t>SPESE PER CENTRO DI SAGGIO (CAP. E. 611) - VIAGGI E TRASFERTE</t>
  </si>
  <si>
    <t>U16054</t>
  </si>
  <si>
    <t>SPESE PER CENTRO DI SAGGIO (CAP. E. 611) - SPESE PER PRESTAZIONI SPECIALISTICHE</t>
  </si>
  <si>
    <t>E00086 - E00088 - E00110 - E00111 - E00117 - E00222 - E00611</t>
  </si>
  <si>
    <t>U01740</t>
  </si>
  <si>
    <t>SPESE PER CENTRO DI SAGGIO (CAP. E. 611) - SPESE PER ATTREZZATURE SCIENTIFICHE</t>
  </si>
  <si>
    <r>
      <rPr>
        <b/>
        <sz val="14"/>
        <color indexed="8"/>
        <rFont val="Calibri"/>
        <family val="2"/>
      </rPr>
      <t>E00241</t>
    </r>
    <r>
      <rPr>
        <sz val="11"/>
        <color indexed="8"/>
        <rFont val="Calibri"/>
        <family val="2"/>
      </rPr>
      <t xml:space="preserve"> - </t>
    </r>
    <r>
      <rPr>
        <sz val="9"/>
        <color indexed="8"/>
        <rFont val="Calibri"/>
        <family val="2"/>
      </rPr>
      <t>TRASFERIMENTI DA PIANO TRIENNALE DEI SERVIZI DI SVILUPPO AGRICOLO - ATTIVITA' CORRENTE</t>
    </r>
    <r>
      <rPr>
        <b/>
        <sz val="14"/>
        <color indexed="8"/>
        <rFont val="Calibri"/>
        <family val="2"/>
      </rPr>
      <t xml:space="preserve"> + CAPP. VARI</t>
    </r>
  </si>
  <si>
    <t>E00241 + CAP. VARI</t>
  </si>
  <si>
    <t>SPESE PER IL PROGRAMMA ANNUALE 2014 - VIAGGI E TRASFERTE</t>
  </si>
  <si>
    <t xml:space="preserve">SPESE PER IL PROGRAMMA ANNUALE 2014 - ACQUISTO DI ATTREZZATURE SCIENTIFICHE - </t>
  </si>
  <si>
    <t xml:space="preserve">SPESE PER IL PROGRAMMA ANNUALE 2014 - ACQUISTO DI HARDWARE - </t>
  </si>
  <si>
    <r>
      <rPr>
        <b/>
        <sz val="14"/>
        <color indexed="8"/>
        <rFont val="Calibri"/>
        <family val="2"/>
      </rPr>
      <t>E00225</t>
    </r>
    <r>
      <rPr>
        <sz val="11"/>
        <color indexed="8"/>
        <rFont val="Calibri"/>
        <family val="2"/>
      </rPr>
      <t xml:space="preserve">  - </t>
    </r>
  </si>
  <si>
    <r>
      <rPr>
        <b/>
        <sz val="14"/>
        <color indexed="8"/>
        <rFont val="Calibri"/>
        <family val="2"/>
      </rPr>
      <t>E00236</t>
    </r>
    <r>
      <rPr>
        <b/>
        <sz val="11"/>
        <color indexed="8"/>
        <rFont val="Calibri"/>
        <family val="2"/>
      </rPr>
      <t xml:space="preserve"> - </t>
    </r>
    <r>
      <rPr>
        <sz val="9"/>
        <color indexed="8"/>
        <rFont val="Calibri"/>
        <family val="2"/>
      </rPr>
      <t>TRASFERIMENTI DA ENTE PARCO POLLINO PER ACCORDO COLLABORAZIONE PROGETTO BIODIVERSITA'</t>
    </r>
  </si>
  <si>
    <t>U01213</t>
  </si>
  <si>
    <t>SPESE PER PROGETTO BIODIVERSITA' PNP - ALTRI BENI DI CONSUMO</t>
  </si>
  <si>
    <t>U12131</t>
  </si>
  <si>
    <t>SPESE PER PROGETTO BIODIVERSITA' PNP - ALTRI SERVIZI DIVERSI</t>
  </si>
  <si>
    <t>SPESE PER PROGETTO BIODIVERSITA' PNP - PRESTAZIONI PROF.LI SPECIALISTICHE</t>
  </si>
  <si>
    <t>SPESE PER PROGETTO BIODIVERSITA' PNP - VIAGGI E TRASFERTE</t>
  </si>
  <si>
    <r>
      <rPr>
        <b/>
        <sz val="14"/>
        <color indexed="8"/>
        <rFont val="Calibri"/>
        <family val="2"/>
      </rPr>
      <t>E00156</t>
    </r>
    <r>
      <rPr>
        <b/>
        <sz val="11"/>
        <color indexed="8"/>
        <rFont val="Calibri"/>
        <family val="2"/>
      </rPr>
      <t xml:space="preserve"> - </t>
    </r>
    <r>
      <rPr>
        <sz val="9"/>
        <color indexed="8"/>
        <rFont val="Calibri"/>
        <family val="2"/>
      </rPr>
      <t xml:space="preserve">PROGETTO PSR 2014 - 2020 - MIS. 10.2 BIODIVERSITA' </t>
    </r>
  </si>
  <si>
    <t>U00927</t>
  </si>
  <si>
    <t>SPESE PER PROGETTO PSR 2014 - 2020 MIS. 10.2 BIODIVERSITA' -  SPESE PER ALTRI BENI DI CONSUMO</t>
  </si>
  <si>
    <t>U09271</t>
  </si>
  <si>
    <t>SPESE PER PROGETTO PSR 2014 - 2020 MIS. 10.2 BIODIVERSITA' -  RETRIBUZIONI IN DANARO</t>
  </si>
  <si>
    <t>U09272</t>
  </si>
  <si>
    <t>SPESE PER PROGETTO PSR 2014 - 2020 MIS. 10.2 BIODIVERSITA' -  ONERI SOCIALI EFFETTIVI</t>
  </si>
  <si>
    <t>U09273</t>
  </si>
  <si>
    <t>SPESE PER PROGETTO PSR 2014 - 2020 MIS. 10.2 BIODIVERSITA' -  IRAP</t>
  </si>
  <si>
    <t>U.1.02.01.02.000</t>
  </si>
  <si>
    <t>U09274</t>
  </si>
  <si>
    <t>SPESE PER PROGETTO PSR 2014 - 2020 MIS. 10.2 BIODIVERSITA' -  SPESE PER SERVIZI ESTERNI</t>
  </si>
  <si>
    <t>U09275</t>
  </si>
  <si>
    <t>SPESE PER PROGETTO PSR 2014 - 2020 MIS. 10.2 BIODIVERSITA' -  PRESTAZIONI PROF.LI SPECIALISTICHE</t>
  </si>
  <si>
    <t>U09276</t>
  </si>
  <si>
    <t>SPESE PER PROGETTO PSR 2014 - 2020 MIS. 10.2 BIODIVERSITA' -  VIAGGI E TRASFERTE</t>
  </si>
  <si>
    <t>E00156</t>
  </si>
  <si>
    <t>E00827</t>
  </si>
  <si>
    <t>U00939</t>
  </si>
  <si>
    <t xml:space="preserve">SPESE PER NUOVI PROGETTI IN ATTIVITA' DEI SERVIZI DI SVILUPPO - </t>
  </si>
  <si>
    <r>
      <rPr>
        <b/>
        <sz val="14"/>
        <color indexed="8"/>
        <rFont val="Calibri"/>
        <family val="2"/>
      </rPr>
      <t>E00242</t>
    </r>
    <r>
      <rPr>
        <b/>
        <sz val="11"/>
        <color indexed="8"/>
        <rFont val="Calibri"/>
        <family val="2"/>
      </rPr>
      <t xml:space="preserve"> - </t>
    </r>
    <r>
      <rPr>
        <sz val="9"/>
        <color indexed="8"/>
        <rFont val="Calibri"/>
        <family val="2"/>
      </rPr>
      <t>TRASFERIMENTI REGIONALI PER NUOVI PROGETTI DI SERRVIZI DI SVILUPPO</t>
    </r>
  </si>
  <si>
    <t>E00242</t>
  </si>
  <si>
    <t>U01520</t>
  </si>
  <si>
    <t>U15202</t>
  </si>
  <si>
    <t>U15203</t>
  </si>
  <si>
    <t>SPESE PER IL PROGETTO BIODIVERSITA' L. 194/2015 - ACQUISTO DI ALTRI BENI DI CONSUMO</t>
  </si>
  <si>
    <t>SPESE PER IL PROGETTO BIODIVERSITA' L. 194/2015 - VIAGGI E TRASFERTE</t>
  </si>
  <si>
    <t>SPESE PER IL PROGETTO BIODIVERSITA' L. 194/2015 - SERVIZI ESTERNI</t>
  </si>
  <si>
    <t>SPESE PER IL PROGETTO BIODIVERSITA' L. 194/2015 - PRESTAZIONI PROF.LI SPECIALISTICHE</t>
  </si>
  <si>
    <t>SPESE PER IL PROGRAMMA ANNUALE  - MANUTENZIONE ORDINARIA E RIPARAZIONI</t>
  </si>
  <si>
    <t xml:space="preserve">E00156 </t>
  </si>
  <si>
    <t>FONDO PLURIENNALE VINCOLATO AL 31/12/2018</t>
  </si>
  <si>
    <t xml:space="preserve">SPESE PER IL PROGRAMMA ANNUALE  - RETRIBUZIONI IN DENARO - </t>
  </si>
  <si>
    <t>SPESE PER IL PROGRAMMA ANNUALE - ACQUISTO DI ALTRI BENI DI CONSUMO - SSA MT</t>
  </si>
  <si>
    <t xml:space="preserve">SPESE PER IL PROGRAMMA ANNUALE  - ONERI SOCIALI EFFETTIVI - </t>
  </si>
  <si>
    <t xml:space="preserve">SPESE PER IL PROGRAMMA ANNUALE  - IRAP - </t>
  </si>
  <si>
    <t>SPESE PER IL PROGRAMMA ANNUALE  - ALTRI SERVIZI DIVERSI -</t>
  </si>
  <si>
    <t>E00221 +  CAP. VARI PROGETTI C.R.A.</t>
  </si>
  <si>
    <t>UTILIZZO RISORSE VINCOLATE DA PRECONSUNTIVO NELL'ESERCIZIO 2019 - PROGRAMMA ANNUALE 2018 COMPLETAMENTO- DELIBERA 51/2019</t>
  </si>
  <si>
    <t>VARIAZIONI PER ASSESTAMENTO 2019</t>
  </si>
  <si>
    <t>RISORSE ACCANTONATE AL 01/01/2018</t>
  </si>
  <si>
    <t>RISORSE ACCANTONATE AL 31/12/2018 UTILIZZATE NELL'ESERCIZIO 2019</t>
  </si>
  <si>
    <t>FPV DA ROR 2018</t>
  </si>
  <si>
    <t>FPV DA ROR 2016/2017/2018</t>
  </si>
  <si>
    <t>FPV 2018</t>
  </si>
  <si>
    <t>U00734</t>
  </si>
  <si>
    <t>U00743</t>
  </si>
  <si>
    <t>U00749</t>
  </si>
  <si>
    <t>FPV DA ROR 2017/2018</t>
  </si>
  <si>
    <t>FPV DA ROR 2016/2018</t>
  </si>
  <si>
    <t>U16158</t>
  </si>
  <si>
    <t>U16558</t>
  </si>
  <si>
    <t>FPV DA ROR 2015/2016/2017/2018</t>
  </si>
  <si>
    <t>U00289</t>
  </si>
  <si>
    <t>U00292</t>
  </si>
  <si>
    <t>U00520</t>
  </si>
  <si>
    <t>U00675</t>
  </si>
  <si>
    <t>FPV DA ROR 2015/2018</t>
  </si>
  <si>
    <t>U02221</t>
  </si>
  <si>
    <t>U02240</t>
  </si>
  <si>
    <t>U02330</t>
  </si>
  <si>
    <t>U91970</t>
  </si>
  <si>
    <t>ACCANTONAMENTI STANZIATI ALLA DATA DI APPROVAZIONE DEL CONSUNTIVO 2018</t>
  </si>
  <si>
    <t>l'avanzo al 31,12 comprende euro 52000 dal funz. Il progetto Valagro ha spostato accertamenti per 65632 per la produttivita' 2017/2018</t>
  </si>
  <si>
    <t>l'avanzo al 31,12 comprende euro 240360 dal funzionamento</t>
  </si>
  <si>
    <t>UTILIZZO ACCANTONAMENTI/ELIMINAZIONI ALLA DATA DI APPROVAZIONE DEL CONSUNTIVO 2018</t>
  </si>
  <si>
    <t>ALTRE SPESE PER IL PERSONALE DEL C.R. AGROBIOS</t>
  </si>
  <si>
    <t>U.1.01.01.02.000</t>
  </si>
  <si>
    <t>SPESE PER MANUTENZIONI ORDINARIE E RIPARAZIONI DEL C.R. AGROBIOS.</t>
  </si>
  <si>
    <t>SPESE PER UTILIZZO BENI DI TERZI (BENI MOBILI) C.R. AGROBIOS</t>
  </si>
  <si>
    <t>SPESE PER IL PROGETTO DI RICERCA SYNGENTA "OROBANCHE" (CAP. E. 117) - SPESE PER ALTRI BENI DI CONSUMO</t>
  </si>
  <si>
    <t>SPESE PER PROGETTO DI RICERCA VALAGRO "PLANT PHENOMICS" (CAP. E. 111) - SPESE PER ALTRI SERVIZI DIVERSI</t>
  </si>
  <si>
    <t>SPESE PER PROGETTO DI RICERCA VALAGRO "PLANT PHENOMICS" (CAP. E. 111) - SPESE PER MISSIONI E TRASFERTE</t>
  </si>
  <si>
    <t>F.P.V. - SPESE PER PROGETTO DI RICERCA VALAGRO "PLANT PHENOMICS" (CAP. E. 111) - SPESE PER UTILIZZO BENI DI TERZI</t>
  </si>
  <si>
    <t>SPESE PER INVESTIMENTI PROGRAMMA ANNUALE ALSIA - ATTREZZATURE SCIENTIFICHE -</t>
  </si>
  <si>
    <t>AFFIDAMENTO INCARICO MEDICO COMPETENTE</t>
  </si>
  <si>
    <t>U.1.03.02.18.000</t>
  </si>
  <si>
    <t>TRIBUTO SPECIALE PER IL DEPOSITO IN DISCARICA DEI RIFIUTI SOLIDI</t>
  </si>
  <si>
    <t>U.1.02.01.04.000</t>
  </si>
  <si>
    <t>SPESE PER RISCALDAMENTO UFFICI DELL'AGENZIA -</t>
  </si>
  <si>
    <t>U.1.03.02.05.000</t>
  </si>
  <si>
    <t>SPESE PER PRESTAZIONI DI SERVIZI</t>
  </si>
  <si>
    <t>PROGETTO PSR 2014 - 2020 - MIS. 10.2 BIODIVERSITA'- SPESE PER ALTRI BENI DI CONSUMO - CAP. E.00156</t>
  </si>
  <si>
    <t>SPESE PER PROGETTO BIODIVERSITA' P.N.P. - ALTRI BENI DI CONSUMO - CAP. E. 236</t>
  </si>
  <si>
    <t>SPESE PER ACQUISTO SOFTWARE</t>
  </si>
  <si>
    <t>SPESE PER IL POTENZIAMENTO ED AMMODERNAMENTO TECNOLOGICO DEL SISTEMA INFORMATIVO DELL'AGENZIA</t>
  </si>
  <si>
    <t>SPESE PER IL POTENZIAMENTO DEL SISTEMA INFORMATIVO DELL'AGENZIA -</t>
  </si>
  <si>
    <t>SPESE PER I LAVORI DI BONIFICA STRUTTURE IN ETERNIT</t>
  </si>
  <si>
    <t>TOTALE ACCANTONAMENTI (FONDI)</t>
  </si>
  <si>
    <t>PARTE DISPONIBILE RISULTANTE AL 31/12/2018</t>
  </si>
  <si>
    <t>TOTALE COMPLESSIVO AVANZO AL 31/12/2018</t>
  </si>
  <si>
    <t>RISORSE VINCOLATE  AL 01/01/2019</t>
  </si>
  <si>
    <t>UTILIZZO RISORSE VINCOLATE PREVENTIVO 2019</t>
  </si>
  <si>
    <t>VARIAZIONI IN ASSESTAMENTO 2019</t>
  </si>
  <si>
    <t>ASSESTAMENTO 2019</t>
  </si>
  <si>
    <t>TOTALE FONDO PLURIENNALE VINCOLATO AL 31/12/2018</t>
  </si>
  <si>
    <t>TOTALE PARTE ACCANTONATA AL 31/12/2018</t>
  </si>
  <si>
    <t>TOTALE VINCOLI DA LEGGI E PRINCIPI CONTABILI</t>
  </si>
  <si>
    <t>TOTALE FONDO PLURIENNALE VINCOLATO</t>
  </si>
  <si>
    <t>TOTALE FONDI DI ACCANTONAMENTO</t>
  </si>
  <si>
    <t>TOTALE VINCOLI DA LEGGI E PRINCIPI CONTABILI - MISSIONE 14.03</t>
  </si>
  <si>
    <t>TOTALE VINCOLI DA LEGGI E PRINCIPI CONTABILI - MISSIONE 16.03</t>
  </si>
  <si>
    <t>TOTALE VINCOLI DA TRASFERIMENTI  - MISSIONE 16.03</t>
  </si>
  <si>
    <t>TOTALE VINCOLI DA TRASFERIMENTI (MISSIONI 14.03 E 16.03)</t>
  </si>
  <si>
    <t>TOTALE VINCOLI DA LEGGI E PRINCIPI CONTABILI (MISS. 14.03 E 16.03)</t>
  </si>
  <si>
    <t>TOTALE VINCOLI DA TRASFERIMENTI  MISSIONE 14.03</t>
  </si>
  <si>
    <t>TOTALE AVANZO  ACCANTONATO E VINCOLATO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</si>
</sst>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&quot;Attivo&quot;;&quot;Attivo&quot;;&quot;Inattivo&quot;"/>
    <numFmt numFmtId="169" formatCode="[$-410]dddd\ d\ mmmm\ yyyy"/>
  </numFmts>
  <fonts count="52">
    <font>
      <sz val="11"/>
      <color indexed="8"/>
      <name val="Calibri"/>
      <family val="2"/>
    </font>
    <font>
      <sz val="11"/>
      <name val="Dialog"/>
      <family val="0"/>
    </font>
    <font>
      <sz val="11"/>
      <name val="Calibri"/>
      <family val="2"/>
    </font>
    <font>
      <b/>
      <sz val="12"/>
      <color indexed="8"/>
      <name val="Calibri"/>
      <family val="2"/>
    </font>
    <font>
      <sz val="9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Times New Roman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b/>
      <sz val="16"/>
      <name val="Calibri"/>
      <family val="2"/>
    </font>
    <font>
      <b/>
      <sz val="14"/>
      <name val="Calibri"/>
      <family val="2"/>
    </font>
    <font>
      <b/>
      <sz val="10"/>
      <color indexed="8"/>
      <name val="Calibri"/>
      <family val="2"/>
    </font>
    <font>
      <sz val="14"/>
      <color indexed="10"/>
      <name val="Calibri"/>
      <family val="2"/>
    </font>
    <font>
      <b/>
      <sz val="14"/>
      <color indexed="10"/>
      <name val="Calibri"/>
      <family val="2"/>
    </font>
    <font>
      <b/>
      <sz val="11"/>
      <color indexed="10"/>
      <name val="Calibri"/>
      <family val="2"/>
    </font>
    <font>
      <b/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4"/>
      <color rgb="FFFF0000"/>
      <name val="Calibri"/>
      <family val="2"/>
    </font>
    <font>
      <b/>
      <sz val="14"/>
      <color rgb="FFFF0000"/>
      <name val="Calibri"/>
      <family val="2"/>
    </font>
    <font>
      <b/>
      <sz val="14"/>
      <color theme="1"/>
      <name val="Calibri"/>
      <family val="2"/>
    </font>
    <font>
      <b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9"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wrapText="1"/>
    </xf>
    <xf numFmtId="0" fontId="7" fillId="0" borderId="0" xfId="0" applyFont="1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right"/>
    </xf>
    <xf numFmtId="0" fontId="0" fillId="0" borderId="10" xfId="0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/>
    </xf>
    <xf numFmtId="4" fontId="1" fillId="0" borderId="10" xfId="0" applyNumberFormat="1" applyFont="1" applyBorder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 wrapText="1"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 horizontal="right"/>
    </xf>
    <xf numFmtId="4" fontId="2" fillId="33" borderId="10" xfId="0" applyNumberFormat="1" applyFont="1" applyFill="1" applyBorder="1" applyAlignment="1">
      <alignment vertical="center"/>
    </xf>
    <xf numFmtId="4" fontId="2" fillId="0" borderId="10" xfId="0" applyNumberFormat="1" applyFont="1" applyBorder="1" applyAlignment="1">
      <alignment vertical="center"/>
    </xf>
    <xf numFmtId="4" fontId="24" fillId="33" borderId="10" xfId="0" applyNumberFormat="1" applyFont="1" applyFill="1" applyBorder="1" applyAlignment="1">
      <alignment vertical="center"/>
    </xf>
    <xf numFmtId="4" fontId="2" fillId="0" borderId="10" xfId="0" applyNumberFormat="1" applyFont="1" applyBorder="1" applyAlignment="1">
      <alignment horizontal="right" vertical="center"/>
    </xf>
    <xf numFmtId="4" fontId="25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/>
    </xf>
    <xf numFmtId="0" fontId="0" fillId="33" borderId="0" xfId="0" applyFill="1" applyAlignment="1">
      <alignment horizontal="left" vertical="center" wrapText="1"/>
    </xf>
    <xf numFmtId="0" fontId="0" fillId="33" borderId="10" xfId="0" applyFill="1" applyBorder="1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 vertical="center" wrapText="1"/>
    </xf>
    <xf numFmtId="0" fontId="0" fillId="33" borderId="10" xfId="0" applyFill="1" applyBorder="1" applyAlignment="1">
      <alignment horizontal="left" vertical="center" wrapText="1"/>
    </xf>
    <xf numFmtId="4" fontId="0" fillId="33" borderId="0" xfId="0" applyNumberFormat="1" applyFill="1" applyAlignment="1">
      <alignment/>
    </xf>
    <xf numFmtId="0" fontId="0" fillId="33" borderId="0" xfId="0" applyFill="1" applyAlignment="1">
      <alignment horizontal="center" vertical="center"/>
    </xf>
    <xf numFmtId="0" fontId="23" fillId="33" borderId="10" xfId="0" applyFont="1" applyFill="1" applyBorder="1" applyAlignment="1">
      <alignment horizontal="center" vertical="center"/>
    </xf>
    <xf numFmtId="4" fontId="24" fillId="0" borderId="10" xfId="0" applyNumberFormat="1" applyFont="1" applyBorder="1" applyAlignment="1">
      <alignment vertical="center"/>
    </xf>
    <xf numFmtId="0" fontId="26" fillId="0" borderId="10" xfId="0" applyFont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5" fillId="33" borderId="10" xfId="0" applyFont="1" applyFill="1" applyBorder="1" applyAlignment="1">
      <alignment horizontal="center" vertical="center"/>
    </xf>
    <xf numFmtId="0" fontId="0" fillId="0" borderId="11" xfId="0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6" fillId="0" borderId="0" xfId="0" applyFont="1" applyAlignment="1">
      <alignment/>
    </xf>
    <xf numFmtId="4" fontId="5" fillId="0" borderId="0" xfId="0" applyNumberFormat="1" applyFont="1" applyAlignment="1">
      <alignment/>
    </xf>
    <xf numFmtId="4" fontId="7" fillId="0" borderId="0" xfId="0" applyNumberFormat="1" applyFont="1" applyAlignment="1">
      <alignment/>
    </xf>
    <xf numFmtId="4" fontId="23" fillId="0" borderId="10" xfId="0" applyNumberFormat="1" applyFont="1" applyBorder="1" applyAlignment="1">
      <alignment vertical="center"/>
    </xf>
    <xf numFmtId="0" fontId="23" fillId="0" borderId="12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3" xfId="0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right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vertical="center"/>
    </xf>
    <xf numFmtId="4" fontId="2" fillId="0" borderId="0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right"/>
    </xf>
    <xf numFmtId="4" fontId="0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48" fillId="33" borderId="0" xfId="0" applyFont="1" applyFill="1" applyAlignment="1">
      <alignment wrapText="1"/>
    </xf>
    <xf numFmtId="4" fontId="49" fillId="33" borderId="10" xfId="0" applyNumberFormat="1" applyFont="1" applyFill="1" applyBorder="1" applyAlignment="1">
      <alignment vertical="center"/>
    </xf>
    <xf numFmtId="0" fontId="49" fillId="33" borderId="0" xfId="0" applyFont="1" applyFill="1" applyAlignment="1">
      <alignment/>
    </xf>
    <xf numFmtId="4" fontId="49" fillId="33" borderId="0" xfId="0" applyNumberFormat="1" applyFont="1" applyFill="1" applyAlignment="1">
      <alignment/>
    </xf>
    <xf numFmtId="4" fontId="50" fillId="33" borderId="10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33" borderId="0" xfId="0" applyFill="1" applyAlignment="1">
      <alignment vertical="center" wrapText="1"/>
    </xf>
    <xf numFmtId="4" fontId="0" fillId="33" borderId="0" xfId="0" applyNumberFormat="1" applyFill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4" fontId="51" fillId="0" borderId="0" xfId="0" applyNumberFormat="1" applyFont="1" applyAlignment="1">
      <alignment wrapText="1"/>
    </xf>
    <xf numFmtId="1" fontId="0" fillId="0" borderId="10" xfId="0" applyNumberForma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1" fontId="0" fillId="33" borderId="10" xfId="0" applyNumberFormat="1" applyFill="1" applyBorder="1" applyAlignment="1">
      <alignment horizontal="center" vertical="center"/>
    </xf>
    <xf numFmtId="1" fontId="2" fillId="33" borderId="10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49" fontId="0" fillId="0" borderId="10" xfId="0" applyNumberFormat="1" applyBorder="1" applyAlignment="1">
      <alignment horizontal="center" vertical="center"/>
    </xf>
    <xf numFmtId="4" fontId="24" fillId="0" borderId="10" xfId="0" applyNumberFormat="1" applyFont="1" applyBorder="1" applyAlignment="1">
      <alignment horizontal="right" vertical="center"/>
    </xf>
    <xf numFmtId="0" fontId="48" fillId="33" borderId="10" xfId="0" applyFont="1" applyFill="1" applyBorder="1" applyAlignment="1">
      <alignment wrapText="1"/>
    </xf>
    <xf numFmtId="0" fontId="49" fillId="33" borderId="10" xfId="0" applyFont="1" applyFill="1" applyBorder="1" applyAlignment="1">
      <alignment/>
    </xf>
    <xf numFmtId="4" fontId="49" fillId="33" borderId="10" xfId="0" applyNumberFormat="1" applyFont="1" applyFill="1" applyBorder="1" applyAlignment="1">
      <alignment/>
    </xf>
    <xf numFmtId="4" fontId="0" fillId="33" borderId="10" xfId="0" applyNumberFormat="1" applyFill="1" applyBorder="1" applyAlignment="1">
      <alignment vertical="center" wrapText="1"/>
    </xf>
    <xf numFmtId="4" fontId="0" fillId="33" borderId="10" xfId="0" applyNumberFormat="1" applyFill="1" applyBorder="1" applyAlignment="1">
      <alignment/>
    </xf>
    <xf numFmtId="4" fontId="51" fillId="0" borderId="10" xfId="0" applyNumberFormat="1" applyFont="1" applyBorder="1" applyAlignment="1">
      <alignment wrapText="1"/>
    </xf>
    <xf numFmtId="1" fontId="7" fillId="0" borderId="10" xfId="0" applyNumberFormat="1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3" fillId="33" borderId="14" xfId="0" applyFont="1" applyFill="1" applyBorder="1" applyAlignment="1">
      <alignment horizontal="center" vertical="center" wrapText="1"/>
    </xf>
    <xf numFmtId="0" fontId="23" fillId="33" borderId="15" xfId="0" applyFont="1" applyFill="1" applyBorder="1" applyAlignment="1">
      <alignment horizontal="center" vertical="center" wrapText="1"/>
    </xf>
    <xf numFmtId="0" fontId="23" fillId="33" borderId="13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4" fillId="33" borderId="14" xfId="0" applyFont="1" applyFill="1" applyBorder="1" applyAlignment="1">
      <alignment horizontal="center" vertical="center" wrapText="1"/>
    </xf>
    <xf numFmtId="0" fontId="24" fillId="33" borderId="15" xfId="0" applyFont="1" applyFill="1" applyBorder="1" applyAlignment="1">
      <alignment horizontal="center" vertical="center" wrapText="1"/>
    </xf>
    <xf numFmtId="0" fontId="24" fillId="33" borderId="13" xfId="0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9.8515625" style="0" customWidth="1"/>
  </cols>
  <sheetData>
    <row r="1" spans="1:2" ht="15.75" customHeight="1">
      <c r="A1" t="s">
        <v>227</v>
      </c>
      <c r="B1" s="51" t="s">
        <v>226</v>
      </c>
    </row>
    <row r="2" ht="14.25">
      <c r="A2" t="s">
        <v>225</v>
      </c>
    </row>
    <row r="3" ht="14.25">
      <c r="A3" t="s">
        <v>228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63"/>
  <sheetViews>
    <sheetView zoomScalePageLayoutView="0" workbookViewId="0" topLeftCell="A1">
      <pane ySplit="1" topLeftCell="A150" activePane="bottomLeft" state="frozen"/>
      <selection pane="topLeft" activeCell="A1" sqref="A1"/>
      <selection pane="bottomLeft" activeCell="A146" sqref="A146:G146"/>
    </sheetView>
  </sheetViews>
  <sheetFormatPr defaultColWidth="9.140625" defaultRowHeight="15"/>
  <cols>
    <col min="1" max="1" width="13.28125" style="60" customWidth="1"/>
    <col min="2" max="2" width="11.7109375" style="3" customWidth="1"/>
    <col min="3" max="3" width="7.140625" style="0" customWidth="1"/>
    <col min="4" max="4" width="8.28125" style="88" customWidth="1"/>
    <col min="5" max="5" width="8.8515625" style="0" customWidth="1"/>
    <col min="6" max="6" width="29.7109375" style="2" customWidth="1"/>
    <col min="7" max="7" width="16.7109375" style="4" customWidth="1"/>
    <col min="8" max="8" width="20.57421875" style="1" customWidth="1"/>
    <col min="9" max="9" width="24.7109375" style="1" customWidth="1"/>
    <col min="10" max="13" width="18.8515625" style="1" customWidth="1"/>
    <col min="14" max="15" width="18.8515625" style="1" hidden="1" customWidth="1"/>
    <col min="16" max="16" width="44.140625" style="0" customWidth="1"/>
  </cols>
  <sheetData>
    <row r="1" spans="1:15" s="2" customFormat="1" ht="115.5">
      <c r="A1" s="29" t="s">
        <v>0</v>
      </c>
      <c r="B1" s="29" t="s">
        <v>1</v>
      </c>
      <c r="C1" s="29" t="s">
        <v>2</v>
      </c>
      <c r="D1" s="97" t="s">
        <v>3</v>
      </c>
      <c r="E1" s="29" t="s">
        <v>4</v>
      </c>
      <c r="F1" s="29" t="s">
        <v>5</v>
      </c>
      <c r="G1" s="29" t="s">
        <v>6</v>
      </c>
      <c r="H1" s="31" t="s">
        <v>231</v>
      </c>
      <c r="I1" s="31" t="s">
        <v>232</v>
      </c>
      <c r="J1" s="31" t="s">
        <v>233</v>
      </c>
      <c r="K1" s="31" t="s">
        <v>314</v>
      </c>
      <c r="L1" s="31" t="s">
        <v>96</v>
      </c>
      <c r="M1" s="31" t="s">
        <v>237</v>
      </c>
      <c r="N1" s="30" t="s">
        <v>321</v>
      </c>
      <c r="O1" s="30"/>
    </row>
    <row r="2" spans="1:15" s="2" customFormat="1" ht="14.25">
      <c r="A2" s="29"/>
      <c r="B2" s="29"/>
      <c r="C2" s="10"/>
      <c r="D2" s="83"/>
      <c r="E2" s="10"/>
      <c r="F2" s="10"/>
      <c r="G2" s="10"/>
      <c r="H2" s="30" t="s">
        <v>97</v>
      </c>
      <c r="I2" s="30" t="s">
        <v>98</v>
      </c>
      <c r="J2" s="30" t="s">
        <v>99</v>
      </c>
      <c r="K2" s="30" t="s">
        <v>100</v>
      </c>
      <c r="L2" s="30" t="s">
        <v>100</v>
      </c>
      <c r="M2" s="30" t="s">
        <v>144</v>
      </c>
      <c r="N2" s="30" t="s">
        <v>101</v>
      </c>
      <c r="O2" s="30" t="s">
        <v>101</v>
      </c>
    </row>
    <row r="3" spans="1:15" s="5" customFormat="1" ht="28.5">
      <c r="A3" s="7"/>
      <c r="B3" s="7" t="s">
        <v>12</v>
      </c>
      <c r="C3" s="8" t="s">
        <v>13</v>
      </c>
      <c r="D3" s="84" t="s">
        <v>14</v>
      </c>
      <c r="E3" s="8">
        <v>1</v>
      </c>
      <c r="F3" s="19" t="s">
        <v>15</v>
      </c>
      <c r="G3" s="8" t="s">
        <v>16</v>
      </c>
      <c r="H3" s="25"/>
      <c r="I3" s="25">
        <v>0</v>
      </c>
      <c r="J3" s="25">
        <v>0</v>
      </c>
      <c r="K3" s="25">
        <v>0</v>
      </c>
      <c r="L3" s="25">
        <v>0</v>
      </c>
      <c r="M3" s="25">
        <f>H3+I3-J3-K3-L3</f>
        <v>0</v>
      </c>
      <c r="N3" s="27">
        <v>0</v>
      </c>
      <c r="O3" s="27">
        <v>0</v>
      </c>
    </row>
    <row r="4" spans="1:15" s="5" customFormat="1" ht="28.5">
      <c r="A4" s="7"/>
      <c r="B4" s="7" t="s">
        <v>17</v>
      </c>
      <c r="C4" s="8" t="s">
        <v>13</v>
      </c>
      <c r="D4" s="84" t="s">
        <v>14</v>
      </c>
      <c r="E4" s="8">
        <v>1</v>
      </c>
      <c r="F4" s="19" t="s">
        <v>18</v>
      </c>
      <c r="G4" s="8" t="s">
        <v>16</v>
      </c>
      <c r="H4" s="25">
        <v>0</v>
      </c>
      <c r="I4" s="25">
        <v>0</v>
      </c>
      <c r="J4" s="25">
        <v>0</v>
      </c>
      <c r="K4" s="25">
        <v>0</v>
      </c>
      <c r="L4" s="25">
        <v>0</v>
      </c>
      <c r="M4" s="25">
        <f aca="true" t="shared" si="0" ref="M4:M9">H4+I4-J4-K4-L4</f>
        <v>0</v>
      </c>
      <c r="N4" s="27">
        <v>0</v>
      </c>
      <c r="O4" s="27">
        <v>0</v>
      </c>
    </row>
    <row r="5" spans="1:15" s="5" customFormat="1" ht="28.5">
      <c r="A5" s="7"/>
      <c r="B5" s="7" t="s">
        <v>19</v>
      </c>
      <c r="C5" s="8" t="s">
        <v>13</v>
      </c>
      <c r="D5" s="84" t="s">
        <v>9</v>
      </c>
      <c r="E5" s="8">
        <v>1</v>
      </c>
      <c r="F5" s="19" t="s">
        <v>20</v>
      </c>
      <c r="G5" s="8" t="s">
        <v>21</v>
      </c>
      <c r="H5" s="25">
        <v>273247.38</v>
      </c>
      <c r="I5" s="25">
        <v>128201.02</v>
      </c>
      <c r="J5" s="25">
        <v>0</v>
      </c>
      <c r="K5" s="25">
        <v>0</v>
      </c>
      <c r="L5" s="25">
        <v>0</v>
      </c>
      <c r="M5" s="25">
        <f t="shared" si="0"/>
        <v>401448.4</v>
      </c>
      <c r="N5" s="25">
        <v>0</v>
      </c>
      <c r="O5" s="25">
        <v>0</v>
      </c>
    </row>
    <row r="6" spans="1:15" s="5" customFormat="1" ht="22.5" customHeight="1">
      <c r="A6" s="7"/>
      <c r="B6" s="7" t="s">
        <v>22</v>
      </c>
      <c r="C6" s="8" t="s">
        <v>13</v>
      </c>
      <c r="D6" s="84" t="s">
        <v>9</v>
      </c>
      <c r="E6" s="8">
        <v>1</v>
      </c>
      <c r="F6" s="19" t="s">
        <v>23</v>
      </c>
      <c r="G6" s="8" t="s">
        <v>24</v>
      </c>
      <c r="H6" s="25">
        <v>220893.02</v>
      </c>
      <c r="I6" s="25">
        <v>0</v>
      </c>
      <c r="J6" s="25">
        <v>0</v>
      </c>
      <c r="K6" s="25">
        <v>0</v>
      </c>
      <c r="L6" s="25">
        <v>0</v>
      </c>
      <c r="M6" s="25">
        <f t="shared" si="0"/>
        <v>220893.02</v>
      </c>
      <c r="N6" s="25">
        <v>0</v>
      </c>
      <c r="O6" s="25">
        <v>0</v>
      </c>
    </row>
    <row r="7" spans="1:15" s="5" customFormat="1" ht="85.5" customHeight="1">
      <c r="A7" s="7"/>
      <c r="B7" s="7" t="s">
        <v>120</v>
      </c>
      <c r="C7" s="8">
        <v>20</v>
      </c>
      <c r="D7" s="84" t="s">
        <v>9</v>
      </c>
      <c r="E7" s="8">
        <v>1</v>
      </c>
      <c r="F7" s="19" t="s">
        <v>136</v>
      </c>
      <c r="G7" s="8" t="s">
        <v>137</v>
      </c>
      <c r="H7" s="25">
        <v>0</v>
      </c>
      <c r="I7" s="25">
        <v>0</v>
      </c>
      <c r="J7" s="25">
        <v>0</v>
      </c>
      <c r="K7" s="25">
        <v>0</v>
      </c>
      <c r="L7" s="25">
        <v>0</v>
      </c>
      <c r="M7" s="25">
        <f t="shared" si="0"/>
        <v>0</v>
      </c>
      <c r="N7" s="25">
        <v>0</v>
      </c>
      <c r="O7" s="25">
        <v>0</v>
      </c>
    </row>
    <row r="8" spans="1:15" s="5" customFormat="1" ht="43.5">
      <c r="A8" s="7"/>
      <c r="B8" s="7" t="s">
        <v>25</v>
      </c>
      <c r="C8" s="8" t="s">
        <v>13</v>
      </c>
      <c r="D8" s="84" t="s">
        <v>9</v>
      </c>
      <c r="E8" s="8">
        <v>1</v>
      </c>
      <c r="F8" s="19" t="s">
        <v>26</v>
      </c>
      <c r="G8" s="8" t="s">
        <v>16</v>
      </c>
      <c r="H8" s="25">
        <v>22878.45</v>
      </c>
      <c r="I8" s="25">
        <v>0</v>
      </c>
      <c r="J8" s="25">
        <v>0</v>
      </c>
      <c r="K8" s="25"/>
      <c r="L8" s="25">
        <v>0</v>
      </c>
      <c r="M8" s="25">
        <f t="shared" si="0"/>
        <v>22878.45</v>
      </c>
      <c r="N8" s="25">
        <v>0</v>
      </c>
      <c r="O8" s="25">
        <v>0</v>
      </c>
    </row>
    <row r="9" spans="1:15" s="5" customFormat="1" ht="72">
      <c r="A9" s="7"/>
      <c r="B9" s="7" t="s">
        <v>121</v>
      </c>
      <c r="C9" s="8">
        <v>20</v>
      </c>
      <c r="D9" s="84" t="s">
        <v>9</v>
      </c>
      <c r="E9" s="8">
        <v>2</v>
      </c>
      <c r="F9" s="32" t="s">
        <v>138</v>
      </c>
      <c r="G9" s="8" t="s">
        <v>139</v>
      </c>
      <c r="H9" s="25">
        <v>0</v>
      </c>
      <c r="I9" s="25">
        <v>0</v>
      </c>
      <c r="J9" s="25">
        <v>0</v>
      </c>
      <c r="K9" s="25">
        <v>0</v>
      </c>
      <c r="L9" s="25">
        <v>0</v>
      </c>
      <c r="M9" s="25">
        <f t="shared" si="0"/>
        <v>0</v>
      </c>
      <c r="N9" s="25">
        <v>0</v>
      </c>
      <c r="O9" s="25">
        <v>0</v>
      </c>
    </row>
    <row r="10" spans="1:15" ht="21">
      <c r="A10" s="107" t="s">
        <v>382</v>
      </c>
      <c r="B10" s="108"/>
      <c r="C10" s="108"/>
      <c r="D10" s="108"/>
      <c r="E10" s="108"/>
      <c r="F10" s="108"/>
      <c r="G10" s="109"/>
      <c r="H10" s="26">
        <f>SUM(H3:H9)</f>
        <v>517018.85000000003</v>
      </c>
      <c r="I10" s="26">
        <f aca="true" t="shared" si="1" ref="I10:N10">SUM(I3:I9)</f>
        <v>128201.02</v>
      </c>
      <c r="J10" s="26">
        <f t="shared" si="1"/>
        <v>0</v>
      </c>
      <c r="K10" s="26">
        <f t="shared" si="1"/>
        <v>0</v>
      </c>
      <c r="L10" s="26">
        <f t="shared" si="1"/>
        <v>0</v>
      </c>
      <c r="M10" s="26">
        <f t="shared" si="1"/>
        <v>645219.87</v>
      </c>
      <c r="N10" s="26">
        <f t="shared" si="1"/>
        <v>0</v>
      </c>
      <c r="O10" s="26">
        <f>SUM(O3:O9)</f>
        <v>0</v>
      </c>
    </row>
    <row r="11" spans="1:15" ht="43.5">
      <c r="A11" s="18" t="s">
        <v>326</v>
      </c>
      <c r="B11" s="11" t="s">
        <v>134</v>
      </c>
      <c r="C11" s="12" t="s">
        <v>31</v>
      </c>
      <c r="D11" s="85" t="s">
        <v>9</v>
      </c>
      <c r="E11" s="8">
        <v>1</v>
      </c>
      <c r="F11" s="13" t="s">
        <v>123</v>
      </c>
      <c r="G11" s="12" t="s">
        <v>32</v>
      </c>
      <c r="H11" s="25">
        <v>20000</v>
      </c>
      <c r="I11" s="25">
        <v>0</v>
      </c>
      <c r="J11" s="25">
        <v>0</v>
      </c>
      <c r="K11" s="27">
        <f>H11+I11-J11</f>
        <v>20000</v>
      </c>
      <c r="L11" s="25">
        <v>0</v>
      </c>
      <c r="M11" s="25">
        <f>K11-L11</f>
        <v>20000</v>
      </c>
      <c r="N11" s="25">
        <v>0</v>
      </c>
      <c r="O11" s="25">
        <v>0</v>
      </c>
    </row>
    <row r="12" spans="1:15" ht="31.5" customHeight="1">
      <c r="A12" s="18" t="s">
        <v>327</v>
      </c>
      <c r="B12" s="11" t="s">
        <v>328</v>
      </c>
      <c r="C12" s="12" t="s">
        <v>31</v>
      </c>
      <c r="D12" s="85" t="s">
        <v>9</v>
      </c>
      <c r="E12" s="8">
        <v>1</v>
      </c>
      <c r="F12" s="13" t="s">
        <v>349</v>
      </c>
      <c r="G12" s="12" t="s">
        <v>350</v>
      </c>
      <c r="H12" s="25">
        <v>0</v>
      </c>
      <c r="I12" s="25">
        <v>881.41</v>
      </c>
      <c r="J12" s="25">
        <v>0</v>
      </c>
      <c r="K12" s="27">
        <f>H12+I12-J12</f>
        <v>881.41</v>
      </c>
      <c r="L12" s="25">
        <v>0</v>
      </c>
      <c r="M12" s="25">
        <f>K12-L12</f>
        <v>881.41</v>
      </c>
      <c r="N12" s="25">
        <v>0</v>
      </c>
      <c r="O12" s="25">
        <v>0</v>
      </c>
    </row>
    <row r="13" spans="1:15" ht="43.5">
      <c r="A13" s="18" t="s">
        <v>326</v>
      </c>
      <c r="B13" s="11" t="s">
        <v>135</v>
      </c>
      <c r="C13" s="12" t="s">
        <v>31</v>
      </c>
      <c r="D13" s="85" t="s">
        <v>9</v>
      </c>
      <c r="E13" s="8">
        <v>1</v>
      </c>
      <c r="F13" s="13" t="s">
        <v>122</v>
      </c>
      <c r="G13" s="12" t="s">
        <v>124</v>
      </c>
      <c r="H13" s="25">
        <v>34000</v>
      </c>
      <c r="I13" s="25">
        <v>0</v>
      </c>
      <c r="J13" s="25">
        <v>0</v>
      </c>
      <c r="K13" s="27">
        <f aca="true" t="shared" si="2" ref="K13:K54">H13+I13-J13</f>
        <v>34000</v>
      </c>
      <c r="L13" s="25">
        <v>0</v>
      </c>
      <c r="M13" s="25">
        <f aca="true" t="shared" si="3" ref="M13:M54">K13-L13</f>
        <v>34000</v>
      </c>
      <c r="N13" s="25">
        <v>0</v>
      </c>
      <c r="O13" s="25">
        <v>0</v>
      </c>
    </row>
    <row r="14" spans="1:15" ht="41.25" customHeight="1">
      <c r="A14" s="18" t="s">
        <v>327</v>
      </c>
      <c r="B14" s="11" t="s">
        <v>329</v>
      </c>
      <c r="C14" s="12" t="s">
        <v>31</v>
      </c>
      <c r="D14" s="85" t="s">
        <v>9</v>
      </c>
      <c r="E14" s="8">
        <v>1</v>
      </c>
      <c r="F14" s="13" t="s">
        <v>351</v>
      </c>
      <c r="G14" s="12" t="s">
        <v>45</v>
      </c>
      <c r="H14" s="25">
        <v>0</v>
      </c>
      <c r="I14" s="25">
        <v>2562</v>
      </c>
      <c r="J14" s="25">
        <v>0</v>
      </c>
      <c r="K14" s="27">
        <f>H14+I14-J14</f>
        <v>2562</v>
      </c>
      <c r="L14" s="25">
        <v>0</v>
      </c>
      <c r="M14" s="25">
        <f>K14-L14</f>
        <v>2562</v>
      </c>
      <c r="N14" s="25">
        <v>0</v>
      </c>
      <c r="O14" s="25">
        <v>0</v>
      </c>
    </row>
    <row r="15" spans="1:15" ht="31.5" customHeight="1">
      <c r="A15" s="18" t="s">
        <v>327</v>
      </c>
      <c r="B15" s="11" t="s">
        <v>330</v>
      </c>
      <c r="C15" s="12" t="s">
        <v>31</v>
      </c>
      <c r="D15" s="85" t="s">
        <v>9</v>
      </c>
      <c r="E15" s="8">
        <v>1</v>
      </c>
      <c r="F15" s="13" t="s">
        <v>352</v>
      </c>
      <c r="G15" s="12" t="s">
        <v>27</v>
      </c>
      <c r="H15" s="25">
        <v>0</v>
      </c>
      <c r="I15" s="25">
        <v>1927.12</v>
      </c>
      <c r="J15" s="25">
        <v>0</v>
      </c>
      <c r="K15" s="27">
        <f>H15+I15-J15</f>
        <v>1927.12</v>
      </c>
      <c r="L15" s="25">
        <v>0</v>
      </c>
      <c r="M15" s="25">
        <f>K15-L15</f>
        <v>1927.12</v>
      </c>
      <c r="N15" s="25">
        <v>0</v>
      </c>
      <c r="O15" s="25">
        <v>0</v>
      </c>
    </row>
    <row r="16" spans="1:15" ht="57.75">
      <c r="A16" s="18" t="s">
        <v>331</v>
      </c>
      <c r="B16" s="11" t="s">
        <v>43</v>
      </c>
      <c r="C16" s="12">
        <v>14</v>
      </c>
      <c r="D16" s="85">
        <v>3</v>
      </c>
      <c r="E16" s="8">
        <v>1</v>
      </c>
      <c r="F16" s="39" t="s">
        <v>44</v>
      </c>
      <c r="G16" s="12" t="s">
        <v>45</v>
      </c>
      <c r="H16" s="25">
        <v>8860</v>
      </c>
      <c r="I16" s="25">
        <v>0</v>
      </c>
      <c r="J16" s="25">
        <v>0</v>
      </c>
      <c r="K16" s="27">
        <f t="shared" si="2"/>
        <v>8860</v>
      </c>
      <c r="L16" s="25">
        <v>0</v>
      </c>
      <c r="M16" s="25">
        <f t="shared" si="3"/>
        <v>8860</v>
      </c>
      <c r="N16" s="25">
        <v>0</v>
      </c>
      <c r="O16" s="25">
        <v>0</v>
      </c>
    </row>
    <row r="17" spans="1:15" ht="57.75">
      <c r="A17" s="18" t="s">
        <v>332</v>
      </c>
      <c r="B17" s="11" t="s">
        <v>46</v>
      </c>
      <c r="C17" s="12" t="s">
        <v>31</v>
      </c>
      <c r="D17" s="85" t="s">
        <v>9</v>
      </c>
      <c r="E17" s="8">
        <v>1</v>
      </c>
      <c r="F17" s="13" t="s">
        <v>47</v>
      </c>
      <c r="G17" s="12" t="s">
        <v>34</v>
      </c>
      <c r="H17" s="25">
        <v>626.59</v>
      </c>
      <c r="I17" s="25">
        <v>0</v>
      </c>
      <c r="J17" s="25">
        <v>0</v>
      </c>
      <c r="K17" s="27">
        <f t="shared" si="2"/>
        <v>626.59</v>
      </c>
      <c r="L17" s="25">
        <v>0</v>
      </c>
      <c r="M17" s="25">
        <f t="shared" si="3"/>
        <v>626.59</v>
      </c>
      <c r="N17" s="25">
        <v>0</v>
      </c>
      <c r="O17" s="25">
        <v>0</v>
      </c>
    </row>
    <row r="18" spans="1:15" ht="56.25" customHeight="1">
      <c r="A18" s="18" t="s">
        <v>327</v>
      </c>
      <c r="B18" s="11" t="s">
        <v>118</v>
      </c>
      <c r="C18" s="12" t="s">
        <v>31</v>
      </c>
      <c r="D18" s="85" t="s">
        <v>9</v>
      </c>
      <c r="E18" s="8">
        <v>1</v>
      </c>
      <c r="F18" s="13" t="s">
        <v>353</v>
      </c>
      <c r="G18" s="12" t="s">
        <v>34</v>
      </c>
      <c r="H18" s="25">
        <v>0</v>
      </c>
      <c r="I18" s="25">
        <v>3822.72</v>
      </c>
      <c r="J18" s="25">
        <v>0</v>
      </c>
      <c r="K18" s="27">
        <f>H18+I18-J18</f>
        <v>3822.72</v>
      </c>
      <c r="L18" s="25">
        <v>0</v>
      </c>
      <c r="M18" s="25">
        <f>K18-L18</f>
        <v>3822.72</v>
      </c>
      <c r="N18" s="25">
        <v>0</v>
      </c>
      <c r="O18" s="25">
        <v>0</v>
      </c>
    </row>
    <row r="19" spans="1:15" ht="43.5">
      <c r="A19" s="18" t="s">
        <v>331</v>
      </c>
      <c r="B19" s="11" t="s">
        <v>155</v>
      </c>
      <c r="C19" s="12">
        <v>14</v>
      </c>
      <c r="D19" s="85">
        <v>3</v>
      </c>
      <c r="E19" s="8">
        <v>1</v>
      </c>
      <c r="F19" s="13" t="s">
        <v>156</v>
      </c>
      <c r="G19" s="12" t="s">
        <v>34</v>
      </c>
      <c r="H19" s="25">
        <v>501.29</v>
      </c>
      <c r="I19" s="25">
        <v>0</v>
      </c>
      <c r="J19" s="25">
        <v>0</v>
      </c>
      <c r="K19" s="27">
        <f t="shared" si="2"/>
        <v>501.29</v>
      </c>
      <c r="L19" s="25">
        <v>354.29</v>
      </c>
      <c r="M19" s="25">
        <f t="shared" si="3"/>
        <v>147</v>
      </c>
      <c r="N19" s="25">
        <v>0</v>
      </c>
      <c r="O19" s="25">
        <v>0</v>
      </c>
    </row>
    <row r="20" spans="1:15" ht="58.5" customHeight="1">
      <c r="A20" s="18" t="s">
        <v>327</v>
      </c>
      <c r="B20" s="11" t="s">
        <v>102</v>
      </c>
      <c r="C20" s="12" t="s">
        <v>31</v>
      </c>
      <c r="D20" s="85" t="s">
        <v>9</v>
      </c>
      <c r="E20" s="8">
        <v>1</v>
      </c>
      <c r="F20" s="13" t="s">
        <v>354</v>
      </c>
      <c r="G20" s="12" t="s">
        <v>246</v>
      </c>
      <c r="H20" s="25">
        <v>0</v>
      </c>
      <c r="I20" s="25">
        <v>2399.44</v>
      </c>
      <c r="J20" s="25">
        <v>0</v>
      </c>
      <c r="K20" s="27">
        <f>H20+I20-J20</f>
        <v>2399.44</v>
      </c>
      <c r="L20" s="25">
        <v>0</v>
      </c>
      <c r="M20" s="25">
        <f>K20-L20</f>
        <v>2399.44</v>
      </c>
      <c r="N20" s="25">
        <v>0</v>
      </c>
      <c r="O20" s="25">
        <v>0</v>
      </c>
    </row>
    <row r="21" spans="1:15" ht="52.5" customHeight="1">
      <c r="A21" s="18" t="s">
        <v>327</v>
      </c>
      <c r="B21" s="11" t="s">
        <v>104</v>
      </c>
      <c r="C21" s="12" t="s">
        <v>31</v>
      </c>
      <c r="D21" s="85" t="s">
        <v>9</v>
      </c>
      <c r="E21" s="8">
        <v>1</v>
      </c>
      <c r="F21" s="13" t="s">
        <v>355</v>
      </c>
      <c r="G21" s="12" t="s">
        <v>79</v>
      </c>
      <c r="H21" s="25">
        <v>0</v>
      </c>
      <c r="I21" s="25">
        <v>112.2</v>
      </c>
      <c r="J21" s="25">
        <v>0</v>
      </c>
      <c r="K21" s="27">
        <f>H21+I21-J21</f>
        <v>112.2</v>
      </c>
      <c r="L21" s="25">
        <v>0</v>
      </c>
      <c r="M21" s="25">
        <f>K21-L21</f>
        <v>112.2</v>
      </c>
      <c r="N21" s="25">
        <v>0</v>
      </c>
      <c r="O21" s="25">
        <v>0</v>
      </c>
    </row>
    <row r="22" spans="1:15" ht="57.75">
      <c r="A22" s="18" t="s">
        <v>210</v>
      </c>
      <c r="B22" s="11" t="s">
        <v>333</v>
      </c>
      <c r="C22" s="12" t="s">
        <v>31</v>
      </c>
      <c r="D22" s="85" t="s">
        <v>9</v>
      </c>
      <c r="E22" s="8">
        <v>1</v>
      </c>
      <c r="F22" s="13" t="s">
        <v>356</v>
      </c>
      <c r="G22" s="12" t="s">
        <v>27</v>
      </c>
      <c r="H22" s="25">
        <v>1738.86</v>
      </c>
      <c r="I22" s="25">
        <v>0</v>
      </c>
      <c r="J22" s="25">
        <v>0</v>
      </c>
      <c r="K22" s="27">
        <f t="shared" si="2"/>
        <v>1738.86</v>
      </c>
      <c r="L22" s="25">
        <v>0</v>
      </c>
      <c r="M22" s="25">
        <f t="shared" si="3"/>
        <v>1738.86</v>
      </c>
      <c r="N22" s="25">
        <v>0</v>
      </c>
      <c r="O22" s="25">
        <v>0</v>
      </c>
    </row>
    <row r="23" spans="1:15" ht="57.75">
      <c r="A23" s="18" t="s">
        <v>210</v>
      </c>
      <c r="B23" s="11" t="s">
        <v>89</v>
      </c>
      <c r="C23" s="12" t="s">
        <v>31</v>
      </c>
      <c r="D23" s="85" t="s">
        <v>9</v>
      </c>
      <c r="E23" s="8">
        <v>1</v>
      </c>
      <c r="F23" s="13" t="s">
        <v>151</v>
      </c>
      <c r="G23" s="12" t="s">
        <v>27</v>
      </c>
      <c r="H23" s="25">
        <v>3548.04</v>
      </c>
      <c r="I23" s="25">
        <v>0</v>
      </c>
      <c r="J23" s="25">
        <v>3548.04</v>
      </c>
      <c r="K23" s="27">
        <f t="shared" si="2"/>
        <v>0</v>
      </c>
      <c r="L23" s="25">
        <v>0</v>
      </c>
      <c r="M23" s="25">
        <f t="shared" si="3"/>
        <v>0</v>
      </c>
      <c r="N23" s="25">
        <v>0</v>
      </c>
      <c r="O23" s="25">
        <v>0</v>
      </c>
    </row>
    <row r="24" spans="1:15" ht="57.75">
      <c r="A24" s="18" t="s">
        <v>210</v>
      </c>
      <c r="B24" s="11" t="s">
        <v>334</v>
      </c>
      <c r="C24" s="12" t="s">
        <v>31</v>
      </c>
      <c r="D24" s="85" t="s">
        <v>9</v>
      </c>
      <c r="E24" s="8">
        <v>1</v>
      </c>
      <c r="F24" s="13" t="s">
        <v>151</v>
      </c>
      <c r="G24" s="12" t="s">
        <v>27</v>
      </c>
      <c r="H24" s="25">
        <v>6268.05</v>
      </c>
      <c r="I24" s="25">
        <v>0</v>
      </c>
      <c r="J24" s="25">
        <v>0</v>
      </c>
      <c r="K24" s="27">
        <f t="shared" si="2"/>
        <v>6268.05</v>
      </c>
      <c r="L24" s="25">
        <v>0</v>
      </c>
      <c r="M24" s="25">
        <f t="shared" si="3"/>
        <v>6268.05</v>
      </c>
      <c r="N24" s="25">
        <v>0</v>
      </c>
      <c r="O24" s="25">
        <v>0</v>
      </c>
    </row>
    <row r="25" spans="1:15" s="38" customFormat="1" ht="57.75">
      <c r="A25" s="18" t="s">
        <v>211</v>
      </c>
      <c r="B25" s="35" t="s">
        <v>158</v>
      </c>
      <c r="C25" s="16">
        <v>14</v>
      </c>
      <c r="D25" s="86">
        <v>3</v>
      </c>
      <c r="E25" s="20">
        <v>1</v>
      </c>
      <c r="F25" s="39" t="s">
        <v>161</v>
      </c>
      <c r="G25" s="16" t="s">
        <v>45</v>
      </c>
      <c r="H25" s="24">
        <v>5303.34</v>
      </c>
      <c r="I25" s="24">
        <v>0</v>
      </c>
      <c r="J25" s="24">
        <v>5303.34</v>
      </c>
      <c r="K25" s="27">
        <f t="shared" si="2"/>
        <v>0</v>
      </c>
      <c r="L25" s="25">
        <v>0</v>
      </c>
      <c r="M25" s="25">
        <f t="shared" si="3"/>
        <v>0</v>
      </c>
      <c r="N25" s="25">
        <v>0</v>
      </c>
      <c r="O25" s="25">
        <v>0</v>
      </c>
    </row>
    <row r="26" spans="1:15" s="38" customFormat="1" ht="43.5">
      <c r="A26" s="18" t="s">
        <v>331</v>
      </c>
      <c r="B26" s="35" t="s">
        <v>159</v>
      </c>
      <c r="C26" s="16">
        <v>14</v>
      </c>
      <c r="D26" s="86">
        <v>3</v>
      </c>
      <c r="E26" s="20">
        <v>1</v>
      </c>
      <c r="F26" s="39" t="s">
        <v>162</v>
      </c>
      <c r="G26" s="16" t="s">
        <v>11</v>
      </c>
      <c r="H26" s="24">
        <v>4000</v>
      </c>
      <c r="I26" s="24">
        <v>10952.07</v>
      </c>
      <c r="J26" s="24">
        <v>4000</v>
      </c>
      <c r="K26" s="27">
        <f t="shared" si="2"/>
        <v>10952.07</v>
      </c>
      <c r="L26" s="25">
        <v>0</v>
      </c>
      <c r="M26" s="25">
        <f t="shared" si="3"/>
        <v>10952.07</v>
      </c>
      <c r="N26" s="25">
        <v>0</v>
      </c>
      <c r="O26" s="25">
        <v>0</v>
      </c>
    </row>
    <row r="27" spans="1:15" ht="47.25" customHeight="1">
      <c r="A27" s="18" t="s">
        <v>327</v>
      </c>
      <c r="B27" s="11" t="s">
        <v>163</v>
      </c>
      <c r="C27" s="12">
        <v>14</v>
      </c>
      <c r="D27" s="85">
        <v>3</v>
      </c>
      <c r="E27" s="8">
        <v>2</v>
      </c>
      <c r="F27" s="13" t="s">
        <v>357</v>
      </c>
      <c r="G27" s="12" t="s">
        <v>52</v>
      </c>
      <c r="H27" s="25">
        <v>0</v>
      </c>
      <c r="I27" s="25">
        <v>4026</v>
      </c>
      <c r="J27" s="25">
        <v>0</v>
      </c>
      <c r="K27" s="27">
        <f>H27+I27-J27</f>
        <v>4026</v>
      </c>
      <c r="L27" s="25">
        <v>0</v>
      </c>
      <c r="M27" s="25">
        <f>K27-L27</f>
        <v>4026</v>
      </c>
      <c r="N27" s="25">
        <v>0</v>
      </c>
      <c r="O27" s="25">
        <v>0</v>
      </c>
    </row>
    <row r="28" spans="1:15" s="4" customFormat="1" ht="57.75">
      <c r="A28" s="18" t="s">
        <v>335</v>
      </c>
      <c r="B28" s="7" t="s">
        <v>7</v>
      </c>
      <c r="C28" s="8" t="s">
        <v>8</v>
      </c>
      <c r="D28" s="84" t="s">
        <v>9</v>
      </c>
      <c r="E28" s="8">
        <v>1</v>
      </c>
      <c r="F28" s="19" t="s">
        <v>10</v>
      </c>
      <c r="G28" s="8" t="s">
        <v>11</v>
      </c>
      <c r="H28" s="25">
        <v>184275.76</v>
      </c>
      <c r="I28" s="27">
        <v>32851.72</v>
      </c>
      <c r="J28" s="27">
        <v>11730.71</v>
      </c>
      <c r="K28" s="27">
        <f t="shared" si="2"/>
        <v>205396.77000000002</v>
      </c>
      <c r="L28" s="27">
        <v>30626.78</v>
      </c>
      <c r="M28" s="25">
        <f t="shared" si="3"/>
        <v>174769.99000000002</v>
      </c>
      <c r="N28" s="25">
        <v>0</v>
      </c>
      <c r="O28" s="25">
        <v>0</v>
      </c>
    </row>
    <row r="29" spans="1:15" s="4" customFormat="1" ht="28.5">
      <c r="A29" s="18" t="s">
        <v>331</v>
      </c>
      <c r="B29" s="7" t="s">
        <v>212</v>
      </c>
      <c r="C29" s="8" t="s">
        <v>8</v>
      </c>
      <c r="D29" s="84" t="s">
        <v>9</v>
      </c>
      <c r="E29" s="8">
        <v>1</v>
      </c>
      <c r="F29" s="50" t="s">
        <v>213</v>
      </c>
      <c r="G29" s="8" t="s">
        <v>11</v>
      </c>
      <c r="H29" s="25">
        <v>96308.08</v>
      </c>
      <c r="I29" s="27">
        <v>0</v>
      </c>
      <c r="J29" s="27">
        <v>643.22</v>
      </c>
      <c r="K29" s="27">
        <f t="shared" si="2"/>
        <v>95664.86</v>
      </c>
      <c r="L29" s="27">
        <v>0</v>
      </c>
      <c r="M29" s="25">
        <f t="shared" si="3"/>
        <v>95664.86</v>
      </c>
      <c r="N29" s="25">
        <v>0</v>
      </c>
      <c r="O29" s="25">
        <v>0</v>
      </c>
    </row>
    <row r="30" spans="1:15" ht="57.75">
      <c r="A30" s="18" t="s">
        <v>331</v>
      </c>
      <c r="B30" s="11" t="s">
        <v>214</v>
      </c>
      <c r="C30" s="12" t="s">
        <v>8</v>
      </c>
      <c r="D30" s="85" t="s">
        <v>9</v>
      </c>
      <c r="E30" s="8">
        <v>2</v>
      </c>
      <c r="F30" s="49" t="s">
        <v>215</v>
      </c>
      <c r="G30" s="12" t="s">
        <v>57</v>
      </c>
      <c r="H30" s="25">
        <v>292195.9</v>
      </c>
      <c r="I30" s="25">
        <v>0</v>
      </c>
      <c r="J30" s="25">
        <v>292195.9</v>
      </c>
      <c r="K30" s="27">
        <f>H30+I30-J30</f>
        <v>0</v>
      </c>
      <c r="L30" s="25">
        <v>0</v>
      </c>
      <c r="M30" s="25">
        <f>K30-L30</f>
        <v>0</v>
      </c>
      <c r="N30" s="25">
        <v>0</v>
      </c>
      <c r="O30" s="25">
        <v>0</v>
      </c>
    </row>
    <row r="31" spans="1:15" ht="43.5">
      <c r="A31" s="18" t="s">
        <v>331</v>
      </c>
      <c r="B31" s="11" t="s">
        <v>116</v>
      </c>
      <c r="C31" s="12" t="s">
        <v>8</v>
      </c>
      <c r="D31" s="85" t="s">
        <v>9</v>
      </c>
      <c r="E31" s="8">
        <v>2</v>
      </c>
      <c r="F31" s="49" t="s">
        <v>117</v>
      </c>
      <c r="G31" s="12" t="s">
        <v>57</v>
      </c>
      <c r="H31" s="25">
        <v>1990.79</v>
      </c>
      <c r="I31" s="25">
        <v>0</v>
      </c>
      <c r="J31" s="25">
        <v>1990.79</v>
      </c>
      <c r="K31" s="27">
        <f>H31+I31-J31</f>
        <v>0</v>
      </c>
      <c r="L31" s="25">
        <v>0</v>
      </c>
      <c r="M31" s="25">
        <f>K31-L31</f>
        <v>0</v>
      </c>
      <c r="N31" s="25">
        <v>0</v>
      </c>
      <c r="O31" s="25">
        <v>0</v>
      </c>
    </row>
    <row r="32" spans="1:15" s="4" customFormat="1" ht="28.5">
      <c r="A32" s="18" t="s">
        <v>331</v>
      </c>
      <c r="B32" s="7" t="s">
        <v>216</v>
      </c>
      <c r="C32" s="8" t="s">
        <v>8</v>
      </c>
      <c r="D32" s="84" t="s">
        <v>9</v>
      </c>
      <c r="E32" s="8">
        <v>1</v>
      </c>
      <c r="F32" s="33" t="s">
        <v>217</v>
      </c>
      <c r="G32" s="12" t="s">
        <v>38</v>
      </c>
      <c r="H32" s="25">
        <v>1797.63</v>
      </c>
      <c r="I32" s="27">
        <v>0</v>
      </c>
      <c r="J32" s="27">
        <v>0</v>
      </c>
      <c r="K32" s="27">
        <f t="shared" si="2"/>
        <v>1797.63</v>
      </c>
      <c r="L32" s="27">
        <v>1797.63</v>
      </c>
      <c r="M32" s="25">
        <f t="shared" si="3"/>
        <v>0</v>
      </c>
      <c r="N32" s="25">
        <v>0</v>
      </c>
      <c r="O32" s="25">
        <v>0</v>
      </c>
    </row>
    <row r="33" spans="1:15" s="4" customFormat="1" ht="57.75">
      <c r="A33" s="18" t="s">
        <v>331</v>
      </c>
      <c r="B33" s="7" t="s">
        <v>218</v>
      </c>
      <c r="C33" s="8" t="s">
        <v>8</v>
      </c>
      <c r="D33" s="84" t="s">
        <v>9</v>
      </c>
      <c r="E33" s="8">
        <v>1</v>
      </c>
      <c r="F33" s="33" t="s">
        <v>219</v>
      </c>
      <c r="G33" s="8" t="s">
        <v>11</v>
      </c>
      <c r="H33" s="25">
        <v>14204.31</v>
      </c>
      <c r="I33" s="27">
        <v>9011.62</v>
      </c>
      <c r="J33" s="27">
        <v>2552.86</v>
      </c>
      <c r="K33" s="27">
        <f t="shared" si="2"/>
        <v>20663.07</v>
      </c>
      <c r="L33" s="27">
        <v>0</v>
      </c>
      <c r="M33" s="25">
        <f t="shared" si="3"/>
        <v>20663.07</v>
      </c>
      <c r="N33" s="25">
        <v>0</v>
      </c>
      <c r="O33" s="25">
        <v>0</v>
      </c>
    </row>
    <row r="34" spans="1:15" s="4" customFormat="1" ht="28.5">
      <c r="A34" s="18" t="s">
        <v>331</v>
      </c>
      <c r="B34" s="7" t="s">
        <v>220</v>
      </c>
      <c r="C34" s="8" t="s">
        <v>8</v>
      </c>
      <c r="D34" s="84" t="s">
        <v>9</v>
      </c>
      <c r="E34" s="8">
        <v>1</v>
      </c>
      <c r="F34" s="33" t="s">
        <v>221</v>
      </c>
      <c r="G34" s="8" t="s">
        <v>11</v>
      </c>
      <c r="H34" s="25">
        <v>5630.02</v>
      </c>
      <c r="I34" s="27">
        <v>14375.27</v>
      </c>
      <c r="J34" s="27">
        <v>0</v>
      </c>
      <c r="K34" s="27">
        <f t="shared" si="2"/>
        <v>20005.29</v>
      </c>
      <c r="L34" s="27">
        <v>5630.02</v>
      </c>
      <c r="M34" s="25">
        <f t="shared" si="3"/>
        <v>14375.27</v>
      </c>
      <c r="N34" s="25">
        <v>0</v>
      </c>
      <c r="O34" s="25">
        <v>0</v>
      </c>
    </row>
    <row r="35" spans="1:15" s="4" customFormat="1" ht="28.5">
      <c r="A35" s="18" t="s">
        <v>331</v>
      </c>
      <c r="B35" s="7" t="s">
        <v>222</v>
      </c>
      <c r="C35" s="8" t="s">
        <v>8</v>
      </c>
      <c r="D35" s="84" t="s">
        <v>9</v>
      </c>
      <c r="E35" s="8">
        <v>1</v>
      </c>
      <c r="F35" s="33" t="s">
        <v>223</v>
      </c>
      <c r="G35" s="8" t="s">
        <v>11</v>
      </c>
      <c r="H35" s="25">
        <v>500</v>
      </c>
      <c r="I35" s="27">
        <v>0</v>
      </c>
      <c r="J35" s="27">
        <v>291.03</v>
      </c>
      <c r="K35" s="27">
        <f t="shared" si="2"/>
        <v>208.97000000000003</v>
      </c>
      <c r="L35" s="27">
        <v>208.97</v>
      </c>
      <c r="M35" s="25">
        <f t="shared" si="3"/>
        <v>0</v>
      </c>
      <c r="N35" s="25">
        <v>0</v>
      </c>
      <c r="O35" s="25">
        <v>0</v>
      </c>
    </row>
    <row r="36" spans="1:15" ht="31.5" customHeight="1">
      <c r="A36" s="18" t="s">
        <v>327</v>
      </c>
      <c r="B36" s="11" t="s">
        <v>336</v>
      </c>
      <c r="C36" s="8" t="s">
        <v>8</v>
      </c>
      <c r="D36" s="84" t="s">
        <v>9</v>
      </c>
      <c r="E36" s="8">
        <v>1</v>
      </c>
      <c r="F36" s="13" t="s">
        <v>358</v>
      </c>
      <c r="G36" s="12" t="s">
        <v>359</v>
      </c>
      <c r="H36" s="25">
        <v>0</v>
      </c>
      <c r="I36" s="25">
        <v>6500</v>
      </c>
      <c r="J36" s="25">
        <v>0</v>
      </c>
      <c r="K36" s="27">
        <f>H36+I36-J36</f>
        <v>6500</v>
      </c>
      <c r="L36" s="25">
        <v>0</v>
      </c>
      <c r="M36" s="25">
        <f>K36-L36</f>
        <v>6500</v>
      </c>
      <c r="N36" s="25">
        <v>0</v>
      </c>
      <c r="O36" s="25">
        <v>0</v>
      </c>
    </row>
    <row r="37" spans="1:15" ht="44.25" customHeight="1">
      <c r="A37" s="18" t="s">
        <v>327</v>
      </c>
      <c r="B37" s="11" t="s">
        <v>337</v>
      </c>
      <c r="C37" s="8" t="s">
        <v>8</v>
      </c>
      <c r="D37" s="84" t="s">
        <v>9</v>
      </c>
      <c r="E37" s="8">
        <v>1</v>
      </c>
      <c r="F37" s="13" t="s">
        <v>360</v>
      </c>
      <c r="G37" s="12" t="s">
        <v>361</v>
      </c>
      <c r="H37" s="25">
        <v>0</v>
      </c>
      <c r="I37" s="25">
        <v>2052.04</v>
      </c>
      <c r="J37" s="25">
        <v>0</v>
      </c>
      <c r="K37" s="27">
        <f>H37+I37-J37</f>
        <v>2052.04</v>
      </c>
      <c r="L37" s="25">
        <v>0</v>
      </c>
      <c r="M37" s="25">
        <f>K37-L37</f>
        <v>2052.04</v>
      </c>
      <c r="N37" s="25">
        <v>0</v>
      </c>
      <c r="O37" s="25">
        <v>0</v>
      </c>
    </row>
    <row r="38" spans="1:15" s="4" customFormat="1" ht="43.5">
      <c r="A38" s="18" t="s">
        <v>332</v>
      </c>
      <c r="B38" s="7" t="s">
        <v>146</v>
      </c>
      <c r="C38" s="8" t="s">
        <v>8</v>
      </c>
      <c r="D38" s="84" t="s">
        <v>9</v>
      </c>
      <c r="E38" s="8">
        <v>1</v>
      </c>
      <c r="F38" s="19" t="s">
        <v>147</v>
      </c>
      <c r="G38" s="12" t="s">
        <v>38</v>
      </c>
      <c r="H38" s="25">
        <v>4270.56</v>
      </c>
      <c r="I38" s="27">
        <v>0</v>
      </c>
      <c r="J38" s="27">
        <v>2890.63</v>
      </c>
      <c r="K38" s="27">
        <f t="shared" si="2"/>
        <v>1379.9300000000003</v>
      </c>
      <c r="L38" s="27">
        <v>0</v>
      </c>
      <c r="M38" s="25">
        <f t="shared" si="3"/>
        <v>1379.9300000000003</v>
      </c>
      <c r="N38" s="25">
        <v>0</v>
      </c>
      <c r="O38" s="25">
        <v>0</v>
      </c>
    </row>
    <row r="39" spans="1:15" ht="31.5" customHeight="1">
      <c r="A39" s="18" t="s">
        <v>327</v>
      </c>
      <c r="B39" s="11" t="s">
        <v>338</v>
      </c>
      <c r="C39" s="8" t="s">
        <v>8</v>
      </c>
      <c r="D39" s="84" t="s">
        <v>9</v>
      </c>
      <c r="E39" s="8">
        <v>1</v>
      </c>
      <c r="F39" s="13" t="s">
        <v>362</v>
      </c>
      <c r="G39" s="12" t="s">
        <v>363</v>
      </c>
      <c r="H39" s="25">
        <v>0</v>
      </c>
      <c r="I39" s="25">
        <v>9091.9</v>
      </c>
      <c r="J39" s="25">
        <v>0</v>
      </c>
      <c r="K39" s="27">
        <f>H39+I39-J39</f>
        <v>9091.9</v>
      </c>
      <c r="L39" s="25">
        <v>0</v>
      </c>
      <c r="M39" s="25">
        <f>K39-L39</f>
        <v>9091.9</v>
      </c>
      <c r="N39" s="25">
        <v>0</v>
      </c>
      <c r="O39" s="25">
        <v>0</v>
      </c>
    </row>
    <row r="40" spans="1:15" ht="31.5" customHeight="1">
      <c r="A40" s="18" t="s">
        <v>327</v>
      </c>
      <c r="B40" s="11" t="s">
        <v>339</v>
      </c>
      <c r="C40" s="8" t="s">
        <v>8</v>
      </c>
      <c r="D40" s="84" t="s">
        <v>9</v>
      </c>
      <c r="E40" s="8">
        <v>1</v>
      </c>
      <c r="F40" s="13" t="s">
        <v>364</v>
      </c>
      <c r="G40" s="12" t="s">
        <v>11</v>
      </c>
      <c r="H40" s="25">
        <v>0</v>
      </c>
      <c r="I40" s="25">
        <v>27720</v>
      </c>
      <c r="J40" s="25">
        <v>0</v>
      </c>
      <c r="K40" s="27">
        <f>H40+I40-J40</f>
        <v>27720</v>
      </c>
      <c r="L40" s="25">
        <v>0</v>
      </c>
      <c r="M40" s="25">
        <f>K40-L40</f>
        <v>27720</v>
      </c>
      <c r="N40" s="25">
        <v>0</v>
      </c>
      <c r="O40" s="25">
        <v>0</v>
      </c>
    </row>
    <row r="41" spans="1:15" s="4" customFormat="1" ht="57.75">
      <c r="A41" s="18" t="s">
        <v>125</v>
      </c>
      <c r="B41" s="7" t="s">
        <v>128</v>
      </c>
      <c r="C41" s="8" t="s">
        <v>8</v>
      </c>
      <c r="D41" s="84" t="s">
        <v>9</v>
      </c>
      <c r="E41" s="8">
        <v>1</v>
      </c>
      <c r="F41" s="19" t="s">
        <v>129</v>
      </c>
      <c r="G41" s="8" t="s">
        <v>27</v>
      </c>
      <c r="H41" s="25">
        <v>250</v>
      </c>
      <c r="I41" s="27">
        <v>0</v>
      </c>
      <c r="J41" s="27">
        <v>0</v>
      </c>
      <c r="K41" s="27">
        <f t="shared" si="2"/>
        <v>250</v>
      </c>
      <c r="L41" s="27">
        <v>250</v>
      </c>
      <c r="M41" s="25">
        <f t="shared" si="3"/>
        <v>0</v>
      </c>
      <c r="N41" s="25">
        <v>0</v>
      </c>
      <c r="O41" s="25">
        <v>0</v>
      </c>
    </row>
    <row r="42" spans="1:15" ht="57.75" customHeight="1">
      <c r="A42" s="18" t="s">
        <v>327</v>
      </c>
      <c r="B42" s="11" t="s">
        <v>284</v>
      </c>
      <c r="C42" s="8" t="s">
        <v>8</v>
      </c>
      <c r="D42" s="84" t="s">
        <v>9</v>
      </c>
      <c r="E42" s="8">
        <v>1</v>
      </c>
      <c r="F42" s="13" t="s">
        <v>365</v>
      </c>
      <c r="G42" s="12" t="s">
        <v>34</v>
      </c>
      <c r="H42" s="25">
        <v>0</v>
      </c>
      <c r="I42" s="25">
        <v>292.8</v>
      </c>
      <c r="J42" s="25">
        <v>0</v>
      </c>
      <c r="K42" s="27">
        <f>H42+I42-J42</f>
        <v>292.8</v>
      </c>
      <c r="L42" s="25">
        <v>0</v>
      </c>
      <c r="M42" s="25">
        <f>K42-L42</f>
        <v>292.8</v>
      </c>
      <c r="N42" s="25">
        <v>0</v>
      </c>
      <c r="O42" s="25">
        <v>0</v>
      </c>
    </row>
    <row r="43" spans="1:15" ht="45" customHeight="1">
      <c r="A43" s="18" t="s">
        <v>327</v>
      </c>
      <c r="B43" s="11" t="s">
        <v>277</v>
      </c>
      <c r="C43" s="8" t="s">
        <v>8</v>
      </c>
      <c r="D43" s="84" t="s">
        <v>9</v>
      </c>
      <c r="E43" s="8">
        <v>1</v>
      </c>
      <c r="F43" s="13" t="s">
        <v>366</v>
      </c>
      <c r="G43" s="12" t="s">
        <v>34</v>
      </c>
      <c r="H43" s="25">
        <v>0</v>
      </c>
      <c r="I43" s="25">
        <v>292.8</v>
      </c>
      <c r="J43" s="25">
        <v>0</v>
      </c>
      <c r="K43" s="27">
        <f>H43+I43-J43</f>
        <v>292.8</v>
      </c>
      <c r="L43" s="25">
        <v>0</v>
      </c>
      <c r="M43" s="25">
        <f>K43-L43</f>
        <v>292.8</v>
      </c>
      <c r="N43" s="25">
        <v>0</v>
      </c>
      <c r="O43" s="25">
        <v>0</v>
      </c>
    </row>
    <row r="44" spans="1:15" ht="28.5">
      <c r="A44" s="18" t="s">
        <v>340</v>
      </c>
      <c r="B44" s="11" t="s">
        <v>111</v>
      </c>
      <c r="C44" s="12" t="s">
        <v>8</v>
      </c>
      <c r="D44" s="85" t="s">
        <v>9</v>
      </c>
      <c r="E44" s="8">
        <v>1</v>
      </c>
      <c r="F44" s="13" t="s">
        <v>112</v>
      </c>
      <c r="G44" s="12" t="s">
        <v>33</v>
      </c>
      <c r="H44" s="25">
        <v>19635.1</v>
      </c>
      <c r="I44" s="25">
        <v>0</v>
      </c>
      <c r="J44" s="25">
        <v>0</v>
      </c>
      <c r="K44" s="27">
        <f t="shared" si="2"/>
        <v>19635.1</v>
      </c>
      <c r="L44" s="25">
        <v>0</v>
      </c>
      <c r="M44" s="25">
        <f t="shared" si="3"/>
        <v>19635.1</v>
      </c>
      <c r="N44" s="25">
        <v>0</v>
      </c>
      <c r="O44" s="25">
        <v>0</v>
      </c>
    </row>
    <row r="45" spans="1:15" ht="31.5" customHeight="1">
      <c r="A45" s="18" t="s">
        <v>327</v>
      </c>
      <c r="B45" s="11" t="s">
        <v>113</v>
      </c>
      <c r="C45" s="12">
        <v>16</v>
      </c>
      <c r="D45" s="89" t="s">
        <v>9</v>
      </c>
      <c r="E45" s="8">
        <v>2</v>
      </c>
      <c r="F45" s="13" t="s">
        <v>367</v>
      </c>
      <c r="G45" s="12" t="s">
        <v>115</v>
      </c>
      <c r="H45" s="25">
        <v>0</v>
      </c>
      <c r="I45" s="25">
        <v>96970.66</v>
      </c>
      <c r="J45" s="25">
        <v>0</v>
      </c>
      <c r="K45" s="27">
        <f aca="true" t="shared" si="4" ref="K45:K50">H45+I45-J45</f>
        <v>96970.66</v>
      </c>
      <c r="L45" s="25">
        <v>0</v>
      </c>
      <c r="M45" s="25">
        <f aca="true" t="shared" si="5" ref="M45:M50">K45-L45</f>
        <v>96970.66</v>
      </c>
      <c r="N45" s="25">
        <v>0</v>
      </c>
      <c r="O45" s="25">
        <v>0</v>
      </c>
    </row>
    <row r="46" spans="1:15" ht="87">
      <c r="A46" s="18" t="s">
        <v>327</v>
      </c>
      <c r="B46" s="11" t="s">
        <v>55</v>
      </c>
      <c r="C46" s="12">
        <v>16</v>
      </c>
      <c r="D46" s="89" t="s">
        <v>9</v>
      </c>
      <c r="E46" s="8">
        <v>2</v>
      </c>
      <c r="F46" s="13" t="s">
        <v>56</v>
      </c>
      <c r="G46" s="12" t="s">
        <v>57</v>
      </c>
      <c r="H46" s="25">
        <v>0</v>
      </c>
      <c r="I46" s="25">
        <v>2357214.58</v>
      </c>
      <c r="J46" s="25">
        <v>0</v>
      </c>
      <c r="K46" s="27">
        <f t="shared" si="4"/>
        <v>2357214.58</v>
      </c>
      <c r="L46" s="25">
        <v>0</v>
      </c>
      <c r="M46" s="25">
        <f t="shared" si="5"/>
        <v>2357214.58</v>
      </c>
      <c r="N46" s="25">
        <v>0</v>
      </c>
      <c r="O46" s="25">
        <v>0</v>
      </c>
    </row>
    <row r="47" spans="1:15" ht="85.5" customHeight="1">
      <c r="A47" s="18" t="s">
        <v>327</v>
      </c>
      <c r="B47" s="11" t="s">
        <v>341</v>
      </c>
      <c r="C47" s="12">
        <v>16</v>
      </c>
      <c r="D47" s="89" t="s">
        <v>9</v>
      </c>
      <c r="E47" s="8">
        <v>2</v>
      </c>
      <c r="F47" s="13" t="s">
        <v>368</v>
      </c>
      <c r="G47" s="12" t="s">
        <v>77</v>
      </c>
      <c r="H47" s="25">
        <v>0</v>
      </c>
      <c r="I47" s="25">
        <v>3282.29</v>
      </c>
      <c r="J47" s="25">
        <v>0</v>
      </c>
      <c r="K47" s="27">
        <f t="shared" si="4"/>
        <v>3282.29</v>
      </c>
      <c r="L47" s="25">
        <v>0</v>
      </c>
      <c r="M47" s="25">
        <f t="shared" si="5"/>
        <v>3282.29</v>
      </c>
      <c r="N47" s="25">
        <v>0</v>
      </c>
      <c r="O47" s="25">
        <v>0</v>
      </c>
    </row>
    <row r="48" spans="1:15" ht="46.5" customHeight="1">
      <c r="A48" s="18" t="s">
        <v>327</v>
      </c>
      <c r="B48" s="11" t="s">
        <v>342</v>
      </c>
      <c r="C48" s="12">
        <v>16</v>
      </c>
      <c r="D48" s="89" t="s">
        <v>9</v>
      </c>
      <c r="E48" s="8">
        <v>2</v>
      </c>
      <c r="F48" s="13" t="s">
        <v>369</v>
      </c>
      <c r="G48" s="12" t="s">
        <v>115</v>
      </c>
      <c r="H48" s="25">
        <v>0</v>
      </c>
      <c r="I48" s="25">
        <v>303.04</v>
      </c>
      <c r="J48" s="25">
        <v>0</v>
      </c>
      <c r="K48" s="27">
        <f t="shared" si="4"/>
        <v>303.04</v>
      </c>
      <c r="L48" s="25">
        <v>0</v>
      </c>
      <c r="M48" s="25">
        <f t="shared" si="5"/>
        <v>303.04</v>
      </c>
      <c r="N48" s="25">
        <v>0</v>
      </c>
      <c r="O48" s="25">
        <v>0</v>
      </c>
    </row>
    <row r="49" spans="1:15" ht="87">
      <c r="A49" s="18" t="s">
        <v>340</v>
      </c>
      <c r="B49" s="11" t="s">
        <v>58</v>
      </c>
      <c r="C49" s="12" t="s">
        <v>8</v>
      </c>
      <c r="D49" s="85" t="s">
        <v>9</v>
      </c>
      <c r="E49" s="8">
        <v>2</v>
      </c>
      <c r="F49" s="13" t="s">
        <v>59</v>
      </c>
      <c r="G49" s="12" t="s">
        <v>57</v>
      </c>
      <c r="H49" s="25">
        <v>6064.06</v>
      </c>
      <c r="I49" s="25">
        <v>0</v>
      </c>
      <c r="J49" s="25">
        <v>0</v>
      </c>
      <c r="K49" s="27">
        <f t="shared" si="4"/>
        <v>6064.06</v>
      </c>
      <c r="L49" s="25">
        <v>0</v>
      </c>
      <c r="M49" s="25">
        <f t="shared" si="5"/>
        <v>6064.06</v>
      </c>
      <c r="N49" s="25">
        <v>0</v>
      </c>
      <c r="O49" s="25">
        <v>0</v>
      </c>
    </row>
    <row r="50" spans="1:15" ht="31.5" customHeight="1">
      <c r="A50" s="18" t="s">
        <v>327</v>
      </c>
      <c r="B50" s="11" t="s">
        <v>343</v>
      </c>
      <c r="C50" s="12" t="s">
        <v>8</v>
      </c>
      <c r="D50" s="85" t="s">
        <v>9</v>
      </c>
      <c r="E50" s="8">
        <v>2</v>
      </c>
      <c r="F50" s="13" t="s">
        <v>370</v>
      </c>
      <c r="G50" s="12" t="s">
        <v>57</v>
      </c>
      <c r="H50" s="25">
        <v>0</v>
      </c>
      <c r="I50" s="25">
        <v>14908.27</v>
      </c>
      <c r="J50" s="25">
        <v>0</v>
      </c>
      <c r="K50" s="27">
        <f t="shared" si="4"/>
        <v>14908.27</v>
      </c>
      <c r="L50" s="25">
        <v>0</v>
      </c>
      <c r="M50" s="25">
        <f t="shared" si="5"/>
        <v>14908.27</v>
      </c>
      <c r="N50" s="25">
        <v>0</v>
      </c>
      <c r="O50" s="25">
        <v>0</v>
      </c>
    </row>
    <row r="51" spans="1:15" ht="43.5">
      <c r="A51" s="18" t="s">
        <v>210</v>
      </c>
      <c r="B51" s="11" t="s">
        <v>61</v>
      </c>
      <c r="C51" s="12" t="s">
        <v>8</v>
      </c>
      <c r="D51" s="85" t="s">
        <v>9</v>
      </c>
      <c r="E51" s="8">
        <v>1</v>
      </c>
      <c r="F51" s="13" t="s">
        <v>148</v>
      </c>
      <c r="G51" s="12" t="s">
        <v>34</v>
      </c>
      <c r="H51" s="25">
        <v>100769.23</v>
      </c>
      <c r="I51" s="25">
        <v>0</v>
      </c>
      <c r="J51" s="25">
        <v>0</v>
      </c>
      <c r="K51" s="27">
        <f t="shared" si="2"/>
        <v>100769.23</v>
      </c>
      <c r="L51" s="25">
        <v>0</v>
      </c>
      <c r="M51" s="25">
        <f t="shared" si="3"/>
        <v>100769.23</v>
      </c>
      <c r="N51" s="25">
        <v>0</v>
      </c>
      <c r="O51" s="25">
        <v>0</v>
      </c>
    </row>
    <row r="52" spans="1:15" ht="43.5">
      <c r="A52" s="18" t="s">
        <v>210</v>
      </c>
      <c r="B52" s="11" t="s">
        <v>67</v>
      </c>
      <c r="C52" s="12" t="s">
        <v>8</v>
      </c>
      <c r="D52" s="85" t="s">
        <v>9</v>
      </c>
      <c r="E52" s="8">
        <v>1</v>
      </c>
      <c r="F52" s="13" t="s">
        <v>68</v>
      </c>
      <c r="G52" s="12" t="s">
        <v>38</v>
      </c>
      <c r="H52" s="25">
        <v>142221</v>
      </c>
      <c r="I52" s="25">
        <v>159568.22</v>
      </c>
      <c r="J52" s="25">
        <v>80927.95</v>
      </c>
      <c r="K52" s="27">
        <f t="shared" si="2"/>
        <v>220861.26999999996</v>
      </c>
      <c r="L52" s="25">
        <v>484</v>
      </c>
      <c r="M52" s="25">
        <f t="shared" si="3"/>
        <v>220377.26999999996</v>
      </c>
      <c r="N52" s="25">
        <v>0</v>
      </c>
      <c r="O52" s="25">
        <v>0</v>
      </c>
    </row>
    <row r="53" spans="1:15" ht="57.75">
      <c r="A53" s="18" t="s">
        <v>210</v>
      </c>
      <c r="B53" s="11" t="s">
        <v>70</v>
      </c>
      <c r="C53" s="12" t="s">
        <v>8</v>
      </c>
      <c r="D53" s="85" t="s">
        <v>9</v>
      </c>
      <c r="E53" s="8">
        <v>1</v>
      </c>
      <c r="F53" s="13" t="s">
        <v>149</v>
      </c>
      <c r="G53" s="12" t="s">
        <v>11</v>
      </c>
      <c r="H53" s="25">
        <v>8034.3</v>
      </c>
      <c r="I53" s="25">
        <v>7577.82</v>
      </c>
      <c r="J53" s="25">
        <v>6194.06</v>
      </c>
      <c r="K53" s="27">
        <f t="shared" si="2"/>
        <v>9418.059999999998</v>
      </c>
      <c r="L53" s="25">
        <v>1151.04</v>
      </c>
      <c r="M53" s="25">
        <f t="shared" si="3"/>
        <v>8267.019999999997</v>
      </c>
      <c r="N53" s="25">
        <v>0</v>
      </c>
      <c r="O53" s="25">
        <v>0</v>
      </c>
    </row>
    <row r="54" spans="1:15" ht="57.75">
      <c r="A54" s="18" t="s">
        <v>325</v>
      </c>
      <c r="B54" s="11" t="s">
        <v>72</v>
      </c>
      <c r="C54" s="12" t="s">
        <v>8</v>
      </c>
      <c r="D54" s="85" t="s">
        <v>9</v>
      </c>
      <c r="E54" s="8">
        <v>1</v>
      </c>
      <c r="F54" s="13" t="s">
        <v>150</v>
      </c>
      <c r="G54" s="12" t="s">
        <v>74</v>
      </c>
      <c r="H54" s="25">
        <v>0</v>
      </c>
      <c r="I54" s="25">
        <v>1228.76</v>
      </c>
      <c r="J54" s="25">
        <v>0</v>
      </c>
      <c r="K54" s="27">
        <f t="shared" si="2"/>
        <v>1228.76</v>
      </c>
      <c r="L54" s="25">
        <v>0</v>
      </c>
      <c r="M54" s="25">
        <f t="shared" si="3"/>
        <v>1228.76</v>
      </c>
      <c r="N54" s="25">
        <v>0</v>
      </c>
      <c r="O54" s="25">
        <v>0</v>
      </c>
    </row>
    <row r="55" spans="1:15" ht="28.5">
      <c r="A55" s="18" t="s">
        <v>211</v>
      </c>
      <c r="B55" s="11" t="s">
        <v>78</v>
      </c>
      <c r="C55" s="12" t="s">
        <v>8</v>
      </c>
      <c r="D55" s="85" t="s">
        <v>9</v>
      </c>
      <c r="E55" s="8">
        <v>1</v>
      </c>
      <c r="F55" s="49" t="s">
        <v>224</v>
      </c>
      <c r="G55" s="12" t="s">
        <v>11</v>
      </c>
      <c r="H55" s="25">
        <v>1340</v>
      </c>
      <c r="I55" s="25">
        <v>0</v>
      </c>
      <c r="J55" s="25">
        <v>0</v>
      </c>
      <c r="K55" s="27">
        <f>H55+I55-J55</f>
        <v>1340</v>
      </c>
      <c r="L55" s="25">
        <v>1340</v>
      </c>
      <c r="M55" s="25">
        <f>K55-L55</f>
        <v>0</v>
      </c>
      <c r="N55" s="25">
        <v>0</v>
      </c>
      <c r="O55" s="25">
        <v>0</v>
      </c>
    </row>
    <row r="56" spans="1:15" ht="57.75">
      <c r="A56" s="18" t="s">
        <v>325</v>
      </c>
      <c r="B56" s="11" t="s">
        <v>295</v>
      </c>
      <c r="C56" s="12" t="s">
        <v>8</v>
      </c>
      <c r="D56" s="85" t="s">
        <v>9</v>
      </c>
      <c r="E56" s="8">
        <v>1</v>
      </c>
      <c r="F56" s="13" t="s">
        <v>150</v>
      </c>
      <c r="G56" s="12" t="s">
        <v>74</v>
      </c>
      <c r="H56" s="25">
        <v>0</v>
      </c>
      <c r="I56" s="25">
        <v>400</v>
      </c>
      <c r="J56" s="25">
        <v>0</v>
      </c>
      <c r="K56" s="27">
        <f>H56+I56-J56</f>
        <v>400</v>
      </c>
      <c r="L56" s="25">
        <v>0</v>
      </c>
      <c r="M56" s="25">
        <f>K56-L56</f>
        <v>400</v>
      </c>
      <c r="N56" s="25">
        <v>0</v>
      </c>
      <c r="O56" s="25">
        <v>0</v>
      </c>
    </row>
    <row r="57" spans="1:15" ht="57.75">
      <c r="A57" s="18" t="s">
        <v>210</v>
      </c>
      <c r="B57" s="11" t="s">
        <v>344</v>
      </c>
      <c r="C57" s="12" t="s">
        <v>8</v>
      </c>
      <c r="D57" s="85" t="s">
        <v>9</v>
      </c>
      <c r="E57" s="8">
        <v>1</v>
      </c>
      <c r="F57" s="13" t="s">
        <v>150</v>
      </c>
      <c r="G57" s="12" t="s">
        <v>74</v>
      </c>
      <c r="H57" s="25">
        <v>20010.81</v>
      </c>
      <c r="I57" s="25">
        <v>0</v>
      </c>
      <c r="J57" s="25">
        <v>0</v>
      </c>
      <c r="K57" s="27">
        <f>H57+I57-J57</f>
        <v>20010.81</v>
      </c>
      <c r="L57" s="25">
        <v>0</v>
      </c>
      <c r="M57" s="25">
        <f>K57-L57</f>
        <v>20010.81</v>
      </c>
      <c r="N57" s="25">
        <v>0</v>
      </c>
      <c r="O57" s="25">
        <v>0</v>
      </c>
    </row>
    <row r="58" spans="1:15" ht="25.5" customHeight="1">
      <c r="A58" s="104" t="s">
        <v>381</v>
      </c>
      <c r="B58" s="105"/>
      <c r="C58" s="105"/>
      <c r="D58" s="105"/>
      <c r="E58" s="105"/>
      <c r="F58" s="105"/>
      <c r="G58" s="106"/>
      <c r="H58" s="26">
        <f aca="true" t="shared" si="6" ref="H58:O58">SUM(H11:H57)</f>
        <v>984343.7200000003</v>
      </c>
      <c r="I58" s="26">
        <f t="shared" si="6"/>
        <v>2770324.75</v>
      </c>
      <c r="J58" s="26">
        <f t="shared" si="6"/>
        <v>412268.53</v>
      </c>
      <c r="K58" s="26">
        <f t="shared" si="6"/>
        <v>3342399.94</v>
      </c>
      <c r="L58" s="26">
        <f t="shared" si="6"/>
        <v>41842.73</v>
      </c>
      <c r="M58" s="26">
        <f t="shared" si="6"/>
        <v>3300557.21</v>
      </c>
      <c r="N58" s="26">
        <f t="shared" si="6"/>
        <v>0</v>
      </c>
      <c r="O58" s="26">
        <f t="shared" si="6"/>
        <v>0</v>
      </c>
    </row>
    <row r="59" spans="1:15" s="38" customFormat="1" ht="126">
      <c r="A59" s="57" t="s">
        <v>199</v>
      </c>
      <c r="B59" s="35" t="s">
        <v>134</v>
      </c>
      <c r="C59" s="16">
        <v>14</v>
      </c>
      <c r="D59" s="86" t="s">
        <v>9</v>
      </c>
      <c r="E59" s="20">
        <v>1</v>
      </c>
      <c r="F59" s="47" t="s">
        <v>198</v>
      </c>
      <c r="G59" s="16" t="s">
        <v>32</v>
      </c>
      <c r="H59" s="24">
        <v>10000</v>
      </c>
      <c r="I59" s="24">
        <v>10000</v>
      </c>
      <c r="J59" s="24">
        <v>0</v>
      </c>
      <c r="K59" s="24">
        <v>0</v>
      </c>
      <c r="L59" s="24">
        <v>0</v>
      </c>
      <c r="M59" s="24">
        <f aca="true" t="shared" si="7" ref="M59:M67">H59+I59-J59-K59-L59</f>
        <v>20000</v>
      </c>
      <c r="N59" s="24">
        <v>0</v>
      </c>
      <c r="O59" s="24">
        <v>0</v>
      </c>
    </row>
    <row r="60" spans="1:16" s="38" customFormat="1" ht="69.75" customHeight="1">
      <c r="A60" s="18" t="s">
        <v>320</v>
      </c>
      <c r="B60" s="35" t="s">
        <v>135</v>
      </c>
      <c r="C60" s="16">
        <v>14</v>
      </c>
      <c r="D60" s="86" t="s">
        <v>9</v>
      </c>
      <c r="E60" s="20">
        <v>1</v>
      </c>
      <c r="F60" s="36" t="s">
        <v>238</v>
      </c>
      <c r="G60" s="16" t="s">
        <v>32</v>
      </c>
      <c r="H60" s="24">
        <v>0</v>
      </c>
      <c r="I60" s="24">
        <f>32000+65632</f>
        <v>97632</v>
      </c>
      <c r="J60" s="24">
        <v>0</v>
      </c>
      <c r="K60" s="24">
        <v>0</v>
      </c>
      <c r="L60" s="24">
        <v>0</v>
      </c>
      <c r="M60" s="24">
        <f t="shared" si="7"/>
        <v>97632</v>
      </c>
      <c r="N60" s="24">
        <v>15210.64</v>
      </c>
      <c r="O60" s="24">
        <v>0</v>
      </c>
      <c r="P60" s="73"/>
    </row>
    <row r="61" spans="1:16" s="38" customFormat="1" ht="38.25" customHeight="1">
      <c r="A61" s="107" t="s">
        <v>383</v>
      </c>
      <c r="B61" s="108"/>
      <c r="C61" s="108"/>
      <c r="D61" s="108"/>
      <c r="E61" s="108"/>
      <c r="F61" s="108"/>
      <c r="G61" s="109"/>
      <c r="H61" s="26">
        <f aca="true" t="shared" si="8" ref="H61:M61">SUM(H59:H60)</f>
        <v>10000</v>
      </c>
      <c r="I61" s="26">
        <f t="shared" si="8"/>
        <v>107632</v>
      </c>
      <c r="J61" s="26">
        <f t="shared" si="8"/>
        <v>0</v>
      </c>
      <c r="K61" s="26">
        <f t="shared" si="8"/>
        <v>0</v>
      </c>
      <c r="L61" s="26">
        <f t="shared" si="8"/>
        <v>0</v>
      </c>
      <c r="M61" s="26">
        <f t="shared" si="8"/>
        <v>117632</v>
      </c>
      <c r="N61" s="24"/>
      <c r="O61" s="24"/>
      <c r="P61" s="73"/>
    </row>
    <row r="62" spans="1:15" s="38" customFormat="1" ht="129">
      <c r="A62" s="71" t="s">
        <v>267</v>
      </c>
      <c r="B62" s="35" t="s">
        <v>192</v>
      </c>
      <c r="C62" s="16">
        <v>14</v>
      </c>
      <c r="D62" s="86" t="s">
        <v>9</v>
      </c>
      <c r="E62" s="20">
        <v>1</v>
      </c>
      <c r="F62" s="40" t="s">
        <v>234</v>
      </c>
      <c r="G62" s="16" t="s">
        <v>32</v>
      </c>
      <c r="H62" s="24">
        <f>2123.64+1432</f>
        <v>3555.64</v>
      </c>
      <c r="I62" s="24">
        <v>0</v>
      </c>
      <c r="J62" s="24">
        <v>0</v>
      </c>
      <c r="K62" s="24">
        <v>0</v>
      </c>
      <c r="L62" s="24">
        <v>0</v>
      </c>
      <c r="M62" s="24">
        <f t="shared" si="7"/>
        <v>3555.64</v>
      </c>
      <c r="N62" s="24">
        <v>0</v>
      </c>
      <c r="O62" s="24">
        <v>0</v>
      </c>
    </row>
    <row r="63" spans="1:15" s="38" customFormat="1" ht="127.5" customHeight="1">
      <c r="A63" s="71" t="s">
        <v>262</v>
      </c>
      <c r="B63" s="35" t="s">
        <v>193</v>
      </c>
      <c r="C63" s="16">
        <v>14</v>
      </c>
      <c r="D63" s="86" t="s">
        <v>9</v>
      </c>
      <c r="E63" s="20">
        <v>1</v>
      </c>
      <c r="F63" s="40" t="s">
        <v>194</v>
      </c>
      <c r="G63" s="16" t="s">
        <v>32</v>
      </c>
      <c r="H63" s="24">
        <v>32000</v>
      </c>
      <c r="I63" s="24">
        <f>21978</f>
        <v>21978</v>
      </c>
      <c r="J63" s="24">
        <f>32000+2000+4000+4107.83</f>
        <v>42107.83</v>
      </c>
      <c r="K63" s="24">
        <v>0</v>
      </c>
      <c r="L63" s="24">
        <v>0</v>
      </c>
      <c r="M63" s="24">
        <f t="shared" si="7"/>
        <v>11870.169999999998</v>
      </c>
      <c r="N63" s="24">
        <f>8000+978+2892.17</f>
        <v>11870.17</v>
      </c>
      <c r="O63" s="24">
        <v>0</v>
      </c>
    </row>
    <row r="64" spans="1:15" s="38" customFormat="1" ht="78">
      <c r="A64" s="17" t="s">
        <v>239</v>
      </c>
      <c r="B64" s="35" t="s">
        <v>240</v>
      </c>
      <c r="C64" s="16">
        <v>14</v>
      </c>
      <c r="D64" s="86" t="s">
        <v>9</v>
      </c>
      <c r="E64" s="20">
        <v>1</v>
      </c>
      <c r="F64" s="39" t="s">
        <v>241</v>
      </c>
      <c r="G64" s="16" t="s">
        <v>34</v>
      </c>
      <c r="H64" s="24">
        <v>0</v>
      </c>
      <c r="I64" s="24">
        <v>1450</v>
      </c>
      <c r="J64" s="24">
        <v>0</v>
      </c>
      <c r="K64" s="24">
        <v>0</v>
      </c>
      <c r="L64" s="24">
        <v>0</v>
      </c>
      <c r="M64" s="24">
        <f t="shared" si="7"/>
        <v>1450</v>
      </c>
      <c r="N64" s="24">
        <v>1000</v>
      </c>
      <c r="O64" s="24">
        <v>0</v>
      </c>
    </row>
    <row r="65" spans="1:15" s="38" customFormat="1" ht="57.75">
      <c r="A65" s="35" t="s">
        <v>95</v>
      </c>
      <c r="B65" s="35" t="s">
        <v>242</v>
      </c>
      <c r="C65" s="16">
        <v>14</v>
      </c>
      <c r="D65" s="86" t="s">
        <v>9</v>
      </c>
      <c r="E65" s="20">
        <v>1</v>
      </c>
      <c r="F65" s="39" t="s">
        <v>244</v>
      </c>
      <c r="G65" s="16" t="s">
        <v>79</v>
      </c>
      <c r="H65" s="24">
        <v>0</v>
      </c>
      <c r="I65" s="24">
        <v>5000</v>
      </c>
      <c r="J65" s="24">
        <v>0</v>
      </c>
      <c r="K65" s="24">
        <v>0</v>
      </c>
      <c r="L65" s="24">
        <v>0</v>
      </c>
      <c r="M65" s="24">
        <f t="shared" si="7"/>
        <v>5000</v>
      </c>
      <c r="N65" s="24">
        <v>5000</v>
      </c>
      <c r="O65" s="24">
        <v>0</v>
      </c>
    </row>
    <row r="66" spans="1:15" s="38" customFormat="1" ht="43.5">
      <c r="A66" s="35" t="s">
        <v>95</v>
      </c>
      <c r="B66" s="35" t="s">
        <v>243</v>
      </c>
      <c r="C66" s="16">
        <v>14</v>
      </c>
      <c r="D66" s="86" t="s">
        <v>9</v>
      </c>
      <c r="E66" s="20">
        <v>1</v>
      </c>
      <c r="F66" s="39" t="s">
        <v>245</v>
      </c>
      <c r="G66" s="16" t="s">
        <v>246</v>
      </c>
      <c r="H66" s="24">
        <v>0</v>
      </c>
      <c r="I66" s="24">
        <v>4000</v>
      </c>
      <c r="J66" s="24">
        <v>0</v>
      </c>
      <c r="K66" s="24">
        <v>0</v>
      </c>
      <c r="L66" s="24">
        <v>0</v>
      </c>
      <c r="M66" s="24">
        <f t="shared" si="7"/>
        <v>4000</v>
      </c>
      <c r="N66" s="24">
        <v>4000</v>
      </c>
      <c r="O66" s="24">
        <f>SUM(N64:N67)</f>
        <v>11316.7</v>
      </c>
    </row>
    <row r="67" spans="1:15" s="38" customFormat="1" ht="43.5">
      <c r="A67" s="35" t="s">
        <v>95</v>
      </c>
      <c r="B67" s="35" t="s">
        <v>247</v>
      </c>
      <c r="C67" s="16">
        <v>14</v>
      </c>
      <c r="D67" s="86" t="s">
        <v>9</v>
      </c>
      <c r="E67" s="20">
        <v>2</v>
      </c>
      <c r="F67" s="39" t="s">
        <v>248</v>
      </c>
      <c r="G67" s="16" t="s">
        <v>52</v>
      </c>
      <c r="H67" s="24">
        <v>0</v>
      </c>
      <c r="I67" s="24">
        <v>1316.7</v>
      </c>
      <c r="J67" s="24">
        <v>0</v>
      </c>
      <c r="K67" s="24">
        <v>0</v>
      </c>
      <c r="L67" s="24">
        <v>0</v>
      </c>
      <c r="M67" s="24">
        <f t="shared" si="7"/>
        <v>1316.7</v>
      </c>
      <c r="N67" s="24">
        <v>1316.7</v>
      </c>
      <c r="O67" s="24">
        <f>SUM(M64:M67)</f>
        <v>11766.7</v>
      </c>
    </row>
    <row r="68" spans="1:15" s="38" customFormat="1" ht="78">
      <c r="A68" s="58" t="s">
        <v>201</v>
      </c>
      <c r="B68" s="35" t="s">
        <v>171</v>
      </c>
      <c r="C68" s="16">
        <v>14</v>
      </c>
      <c r="D68" s="86" t="s">
        <v>9</v>
      </c>
      <c r="E68" s="20">
        <v>1</v>
      </c>
      <c r="F68" s="39" t="s">
        <v>172</v>
      </c>
      <c r="G68" s="16" t="s">
        <v>79</v>
      </c>
      <c r="H68" s="24">
        <v>42086.59</v>
      </c>
      <c r="I68" s="24">
        <v>0</v>
      </c>
      <c r="J68" s="24">
        <v>30620.42</v>
      </c>
      <c r="K68" s="24">
        <v>0</v>
      </c>
      <c r="L68" s="24">
        <v>0</v>
      </c>
      <c r="M68" s="24">
        <f aca="true" t="shared" si="9" ref="M68:M112">H68+I68-J68-K68-L68</f>
        <v>11466.169999999998</v>
      </c>
      <c r="N68" s="24">
        <v>11466.17</v>
      </c>
      <c r="O68" s="24">
        <v>0</v>
      </c>
    </row>
    <row r="69" spans="1:15" s="38" customFormat="1" ht="57.75">
      <c r="A69" s="35" t="s">
        <v>170</v>
      </c>
      <c r="B69" s="35" t="s">
        <v>173</v>
      </c>
      <c r="C69" s="16">
        <v>14</v>
      </c>
      <c r="D69" s="86" t="s">
        <v>9</v>
      </c>
      <c r="E69" s="20">
        <v>1</v>
      </c>
      <c r="F69" s="39" t="s">
        <v>174</v>
      </c>
      <c r="G69" s="16" t="s">
        <v>34</v>
      </c>
      <c r="H69" s="24">
        <v>3000</v>
      </c>
      <c r="I69" s="24">
        <v>0</v>
      </c>
      <c r="J69" s="24">
        <v>134.8</v>
      </c>
      <c r="K69" s="24">
        <v>0</v>
      </c>
      <c r="L69" s="24">
        <v>0</v>
      </c>
      <c r="M69" s="24">
        <f t="shared" si="9"/>
        <v>2865.2</v>
      </c>
      <c r="N69" s="24">
        <v>2865.2</v>
      </c>
      <c r="O69" s="24">
        <v>0</v>
      </c>
    </row>
    <row r="70" spans="1:15" s="38" customFormat="1" ht="57.75">
      <c r="A70" s="35" t="s">
        <v>170</v>
      </c>
      <c r="B70" s="35" t="s">
        <v>175</v>
      </c>
      <c r="C70" s="16" t="s">
        <v>31</v>
      </c>
      <c r="D70" s="86" t="s">
        <v>9</v>
      </c>
      <c r="E70" s="20">
        <v>2</v>
      </c>
      <c r="F70" s="39" t="s">
        <v>176</v>
      </c>
      <c r="G70" s="16" t="s">
        <v>77</v>
      </c>
      <c r="H70" s="24">
        <v>2000</v>
      </c>
      <c r="I70" s="24">
        <v>0</v>
      </c>
      <c r="J70" s="24">
        <v>0</v>
      </c>
      <c r="K70" s="24">
        <v>0</v>
      </c>
      <c r="L70" s="24">
        <v>0</v>
      </c>
      <c r="M70" s="24">
        <f>H70+I70-J70-K70-L70</f>
        <v>2000</v>
      </c>
      <c r="N70" s="24">
        <v>2000</v>
      </c>
      <c r="O70" s="24">
        <v>0</v>
      </c>
    </row>
    <row r="71" spans="1:15" s="38" customFormat="1" ht="78">
      <c r="A71" s="17" t="s">
        <v>203</v>
      </c>
      <c r="B71" s="35" t="s">
        <v>178</v>
      </c>
      <c r="C71" s="16">
        <v>14</v>
      </c>
      <c r="D71" s="86" t="s">
        <v>9</v>
      </c>
      <c r="E71" s="20">
        <v>1</v>
      </c>
      <c r="F71" s="39" t="s">
        <v>182</v>
      </c>
      <c r="G71" s="16" t="s">
        <v>34</v>
      </c>
      <c r="H71" s="24">
        <v>34664.49</v>
      </c>
      <c r="I71" s="24">
        <v>6357.77</v>
      </c>
      <c r="J71" s="24">
        <v>26.89</v>
      </c>
      <c r="K71" s="24">
        <v>0</v>
      </c>
      <c r="L71" s="24">
        <v>0</v>
      </c>
      <c r="M71" s="24">
        <f t="shared" si="9"/>
        <v>40995.369999999995</v>
      </c>
      <c r="N71" s="24">
        <v>40002.26</v>
      </c>
      <c r="O71" s="24">
        <v>0</v>
      </c>
    </row>
    <row r="72" spans="1:15" s="38" customFormat="1" ht="57.75">
      <c r="A72" s="35" t="s">
        <v>177</v>
      </c>
      <c r="B72" s="35" t="s">
        <v>179</v>
      </c>
      <c r="C72" s="16">
        <v>14</v>
      </c>
      <c r="D72" s="86" t="s">
        <v>9</v>
      </c>
      <c r="E72" s="20">
        <v>1</v>
      </c>
      <c r="F72" s="39" t="s">
        <v>183</v>
      </c>
      <c r="G72" s="16" t="s">
        <v>79</v>
      </c>
      <c r="H72" s="24">
        <v>20000</v>
      </c>
      <c r="I72" s="24">
        <v>20000</v>
      </c>
      <c r="J72" s="24">
        <v>3465.11</v>
      </c>
      <c r="K72" s="24">
        <v>0</v>
      </c>
      <c r="L72" s="24">
        <v>0</v>
      </c>
      <c r="M72" s="24">
        <f t="shared" si="9"/>
        <v>36534.89</v>
      </c>
      <c r="N72" s="24">
        <v>40000</v>
      </c>
      <c r="O72" s="24">
        <v>0</v>
      </c>
    </row>
    <row r="73" spans="1:16" s="38" customFormat="1" ht="72">
      <c r="A73" s="35" t="s">
        <v>177</v>
      </c>
      <c r="B73" s="35" t="s">
        <v>180</v>
      </c>
      <c r="C73" s="16">
        <v>14</v>
      </c>
      <c r="D73" s="86" t="s">
        <v>9</v>
      </c>
      <c r="E73" s="20">
        <v>1</v>
      </c>
      <c r="F73" s="39" t="s">
        <v>184</v>
      </c>
      <c r="G73" s="16" t="s">
        <v>45</v>
      </c>
      <c r="H73" s="24">
        <v>10000</v>
      </c>
      <c r="I73" s="24">
        <v>0</v>
      </c>
      <c r="J73" s="24">
        <v>0</v>
      </c>
      <c r="K73" s="24">
        <v>0</v>
      </c>
      <c r="L73" s="24">
        <v>0</v>
      </c>
      <c r="M73" s="24">
        <f t="shared" si="9"/>
        <v>10000</v>
      </c>
      <c r="N73" s="24">
        <v>10000</v>
      </c>
      <c r="O73" s="74">
        <f>SUM(N71:N74)</f>
        <v>97982.26000000001</v>
      </c>
      <c r="P73" s="75"/>
    </row>
    <row r="74" spans="1:16" s="38" customFormat="1" ht="74.25" customHeight="1">
      <c r="A74" s="35" t="s">
        <v>177</v>
      </c>
      <c r="B74" s="35" t="s">
        <v>181</v>
      </c>
      <c r="C74" s="16">
        <v>14</v>
      </c>
      <c r="D74" s="86" t="s">
        <v>9</v>
      </c>
      <c r="E74" s="20">
        <v>1</v>
      </c>
      <c r="F74" s="39" t="s">
        <v>185</v>
      </c>
      <c r="G74" s="16" t="s">
        <v>11</v>
      </c>
      <c r="H74" s="24">
        <v>4000</v>
      </c>
      <c r="I74" s="24">
        <v>3980</v>
      </c>
      <c r="J74" s="24">
        <v>0</v>
      </c>
      <c r="K74" s="24">
        <v>0</v>
      </c>
      <c r="L74" s="24">
        <v>0</v>
      </c>
      <c r="M74" s="24">
        <f t="shared" si="9"/>
        <v>7980</v>
      </c>
      <c r="N74" s="24">
        <v>7980</v>
      </c>
      <c r="O74" s="77">
        <f>SUM(M71:M74)</f>
        <v>95510.26</v>
      </c>
      <c r="P74" s="76">
        <f>SUM(O73-O74)</f>
        <v>2472.0000000000146</v>
      </c>
    </row>
    <row r="75" spans="1:15" ht="66">
      <c r="A75" s="10" t="s">
        <v>249</v>
      </c>
      <c r="B75" s="11" t="s">
        <v>85</v>
      </c>
      <c r="C75" s="12" t="s">
        <v>31</v>
      </c>
      <c r="D75" s="85" t="s">
        <v>9</v>
      </c>
      <c r="E75" s="8">
        <v>1</v>
      </c>
      <c r="F75" s="13" t="s">
        <v>250</v>
      </c>
      <c r="G75" s="16" t="s">
        <v>34</v>
      </c>
      <c r="H75" s="24">
        <v>0</v>
      </c>
      <c r="I75" s="25">
        <v>3000</v>
      </c>
      <c r="J75" s="25">
        <v>0</v>
      </c>
      <c r="K75" s="25">
        <v>0</v>
      </c>
      <c r="L75" s="25">
        <v>0</v>
      </c>
      <c r="M75" s="24">
        <f>H75+I75-J75-K75-L75</f>
        <v>3000</v>
      </c>
      <c r="N75" s="25">
        <v>2850</v>
      </c>
      <c r="O75" s="25">
        <v>0</v>
      </c>
    </row>
    <row r="76" spans="1:15" s="38" customFormat="1" ht="78">
      <c r="A76" s="10" t="s">
        <v>204</v>
      </c>
      <c r="B76" s="35" t="s">
        <v>43</v>
      </c>
      <c r="C76" s="16" t="s">
        <v>31</v>
      </c>
      <c r="D76" s="86" t="s">
        <v>9</v>
      </c>
      <c r="E76" s="20">
        <v>1</v>
      </c>
      <c r="F76" s="39" t="s">
        <v>44</v>
      </c>
      <c r="G76" s="16" t="s">
        <v>45</v>
      </c>
      <c r="H76" s="24">
        <v>60909</v>
      </c>
      <c r="I76" s="24">
        <v>9000</v>
      </c>
      <c r="J76" s="24">
        <v>4056</v>
      </c>
      <c r="K76" s="24">
        <v>0</v>
      </c>
      <c r="L76" s="24">
        <v>0</v>
      </c>
      <c r="M76" s="24">
        <f t="shared" si="9"/>
        <v>65853</v>
      </c>
      <c r="N76" s="24">
        <v>15853</v>
      </c>
      <c r="O76" s="24">
        <v>0</v>
      </c>
    </row>
    <row r="77" spans="1:15" ht="57.75">
      <c r="A77" s="35" t="s">
        <v>42</v>
      </c>
      <c r="B77" s="11" t="s">
        <v>102</v>
      </c>
      <c r="C77" s="12" t="s">
        <v>31</v>
      </c>
      <c r="D77" s="85" t="s">
        <v>9</v>
      </c>
      <c r="E77" s="8">
        <v>1</v>
      </c>
      <c r="F77" s="13" t="s">
        <v>251</v>
      </c>
      <c r="G77" s="12" t="s">
        <v>246</v>
      </c>
      <c r="H77" s="24">
        <v>0</v>
      </c>
      <c r="I77" s="25">
        <v>45000</v>
      </c>
      <c r="J77" s="25">
        <v>0</v>
      </c>
      <c r="K77" s="25">
        <v>2399.44</v>
      </c>
      <c r="L77" s="25">
        <v>0</v>
      </c>
      <c r="M77" s="24">
        <f t="shared" si="9"/>
        <v>42600.56</v>
      </c>
      <c r="N77" s="25">
        <v>42600.56</v>
      </c>
      <c r="O77" s="25">
        <v>0</v>
      </c>
    </row>
    <row r="78" spans="1:15" ht="57.75">
      <c r="A78" s="35" t="s">
        <v>42</v>
      </c>
      <c r="B78" s="11" t="s">
        <v>104</v>
      </c>
      <c r="C78" s="12" t="s">
        <v>31</v>
      </c>
      <c r="D78" s="85" t="s">
        <v>9</v>
      </c>
      <c r="E78" s="8">
        <v>1</v>
      </c>
      <c r="F78" s="13" t="s">
        <v>108</v>
      </c>
      <c r="G78" s="12" t="s">
        <v>79</v>
      </c>
      <c r="H78" s="24">
        <v>0</v>
      </c>
      <c r="I78" s="25">
        <v>6000</v>
      </c>
      <c r="J78" s="25">
        <v>3449.33</v>
      </c>
      <c r="K78" s="25">
        <v>112.2</v>
      </c>
      <c r="L78" s="25">
        <v>0</v>
      </c>
      <c r="M78" s="24">
        <f t="shared" si="9"/>
        <v>2438.4700000000003</v>
      </c>
      <c r="N78" s="25">
        <v>22438.47</v>
      </c>
      <c r="O78" s="25">
        <v>0</v>
      </c>
    </row>
    <row r="79" spans="1:15" s="38" customFormat="1" ht="57.75">
      <c r="A79" s="35" t="s">
        <v>42</v>
      </c>
      <c r="B79" s="35" t="s">
        <v>103</v>
      </c>
      <c r="C79" s="16" t="s">
        <v>31</v>
      </c>
      <c r="D79" s="86" t="s">
        <v>9</v>
      </c>
      <c r="E79" s="20">
        <v>1</v>
      </c>
      <c r="F79" s="39" t="s">
        <v>109</v>
      </c>
      <c r="G79" s="16" t="s">
        <v>34</v>
      </c>
      <c r="H79" s="24">
        <v>1016.85</v>
      </c>
      <c r="I79" s="24">
        <v>6000</v>
      </c>
      <c r="J79" s="24">
        <v>4849.43</v>
      </c>
      <c r="K79" s="24">
        <v>0</v>
      </c>
      <c r="L79" s="24">
        <v>0</v>
      </c>
      <c r="M79" s="24">
        <f t="shared" si="9"/>
        <v>2167.42</v>
      </c>
      <c r="N79" s="24">
        <v>2167.42</v>
      </c>
      <c r="O79" s="24">
        <v>0</v>
      </c>
    </row>
    <row r="80" spans="1:15" s="38" customFormat="1" ht="57.75">
      <c r="A80" s="35" t="s">
        <v>42</v>
      </c>
      <c r="B80" s="35" t="s">
        <v>105</v>
      </c>
      <c r="C80" s="16" t="s">
        <v>31</v>
      </c>
      <c r="D80" s="86" t="s">
        <v>9</v>
      </c>
      <c r="E80" s="20">
        <v>1</v>
      </c>
      <c r="F80" s="39" t="s">
        <v>110</v>
      </c>
      <c r="G80" s="16" t="s">
        <v>45</v>
      </c>
      <c r="H80" s="24">
        <v>3981.68</v>
      </c>
      <c r="I80" s="24">
        <v>10000</v>
      </c>
      <c r="J80" s="24">
        <v>6760.2</v>
      </c>
      <c r="K80" s="24">
        <v>0</v>
      </c>
      <c r="L80" s="24">
        <v>0</v>
      </c>
      <c r="M80" s="24">
        <f t="shared" si="9"/>
        <v>7221.4800000000005</v>
      </c>
      <c r="N80" s="24">
        <v>7221.41</v>
      </c>
      <c r="O80" s="24">
        <v>0</v>
      </c>
    </row>
    <row r="81" spans="1:16" s="38" customFormat="1" ht="57.75">
      <c r="A81" s="35" t="s">
        <v>42</v>
      </c>
      <c r="B81" s="35" t="s">
        <v>153</v>
      </c>
      <c r="C81" s="16" t="s">
        <v>31</v>
      </c>
      <c r="D81" s="86" t="s">
        <v>9</v>
      </c>
      <c r="E81" s="20">
        <v>1</v>
      </c>
      <c r="F81" s="39" t="s">
        <v>154</v>
      </c>
      <c r="G81" s="16" t="s">
        <v>11</v>
      </c>
      <c r="H81" s="24">
        <v>28443.75</v>
      </c>
      <c r="I81" s="24">
        <v>43568</v>
      </c>
      <c r="J81" s="24">
        <v>49997.48</v>
      </c>
      <c r="K81" s="24">
        <v>0</v>
      </c>
      <c r="L81" s="24">
        <v>0</v>
      </c>
      <c r="M81" s="24">
        <f t="shared" si="9"/>
        <v>22014.269999999997</v>
      </c>
      <c r="N81" s="24">
        <v>33446.27</v>
      </c>
      <c r="O81" s="74">
        <f>SUM(N76:N82)</f>
        <v>194217.28</v>
      </c>
      <c r="P81" s="79"/>
    </row>
    <row r="82" spans="1:16" s="38" customFormat="1" ht="43.5">
      <c r="A82" s="35" t="s">
        <v>42</v>
      </c>
      <c r="B82" s="35" t="s">
        <v>106</v>
      </c>
      <c r="C82" s="16" t="s">
        <v>31</v>
      </c>
      <c r="D82" s="86" t="s">
        <v>9</v>
      </c>
      <c r="E82" s="20">
        <v>2</v>
      </c>
      <c r="F82" s="39" t="s">
        <v>107</v>
      </c>
      <c r="G82" s="16" t="s">
        <v>52</v>
      </c>
      <c r="H82" s="24">
        <v>11950.29</v>
      </c>
      <c r="I82" s="24">
        <v>20800</v>
      </c>
      <c r="J82" s="24">
        <v>2260.14</v>
      </c>
      <c r="K82" s="24">
        <v>0</v>
      </c>
      <c r="L82" s="24">
        <v>0</v>
      </c>
      <c r="M82" s="24">
        <f>H82+I82-J82-K82-L82</f>
        <v>30490.15</v>
      </c>
      <c r="N82" s="24">
        <v>70490.15</v>
      </c>
      <c r="O82" s="24">
        <f>SUM(M76:M82)</f>
        <v>172785.34999999998</v>
      </c>
      <c r="P82" s="80"/>
    </row>
    <row r="83" spans="1:15" s="38" customFormat="1" ht="78">
      <c r="A83" s="10" t="s">
        <v>206</v>
      </c>
      <c r="B83" s="35" t="s">
        <v>50</v>
      </c>
      <c r="C83" s="16" t="s">
        <v>31</v>
      </c>
      <c r="D83" s="86" t="s">
        <v>9</v>
      </c>
      <c r="E83" s="20">
        <v>2</v>
      </c>
      <c r="F83" s="39" t="s">
        <v>51</v>
      </c>
      <c r="G83" s="16" t="s">
        <v>52</v>
      </c>
      <c r="H83" s="24">
        <v>11080.06</v>
      </c>
      <c r="I83" s="24">
        <v>0</v>
      </c>
      <c r="J83" s="24">
        <v>0</v>
      </c>
      <c r="K83" s="24">
        <v>0</v>
      </c>
      <c r="L83" s="24">
        <v>0</v>
      </c>
      <c r="M83" s="24">
        <f>H83+I83-J83-K83-L83</f>
        <v>11080.06</v>
      </c>
      <c r="N83" s="24">
        <v>11080.06</v>
      </c>
      <c r="O83" s="24">
        <v>0</v>
      </c>
    </row>
    <row r="84" spans="1:15" ht="108.75">
      <c r="A84" s="17" t="s">
        <v>252</v>
      </c>
      <c r="B84" s="11" t="s">
        <v>48</v>
      </c>
      <c r="C84" s="12" t="s">
        <v>31</v>
      </c>
      <c r="D84" s="85" t="s">
        <v>9</v>
      </c>
      <c r="E84" s="8">
        <v>1</v>
      </c>
      <c r="F84" s="13" t="s">
        <v>49</v>
      </c>
      <c r="G84" s="12" t="s">
        <v>11</v>
      </c>
      <c r="H84" s="24">
        <v>0</v>
      </c>
      <c r="I84" s="25">
        <v>750</v>
      </c>
      <c r="J84" s="25">
        <v>750</v>
      </c>
      <c r="K84" s="25">
        <v>0</v>
      </c>
      <c r="L84" s="25">
        <v>0</v>
      </c>
      <c r="M84" s="24">
        <f t="shared" si="9"/>
        <v>0</v>
      </c>
      <c r="N84" s="25">
        <v>0</v>
      </c>
      <c r="O84" s="25">
        <v>0</v>
      </c>
    </row>
    <row r="85" spans="1:15" ht="43.5">
      <c r="A85" s="46" t="s">
        <v>253</v>
      </c>
      <c r="B85" s="11" t="s">
        <v>90</v>
      </c>
      <c r="C85" s="12" t="s">
        <v>31</v>
      </c>
      <c r="D85" s="85" t="s">
        <v>9</v>
      </c>
      <c r="E85" s="8">
        <v>1</v>
      </c>
      <c r="F85" s="13" t="s">
        <v>91</v>
      </c>
      <c r="G85" s="12" t="s">
        <v>79</v>
      </c>
      <c r="H85" s="24">
        <v>0</v>
      </c>
      <c r="I85" s="25">
        <v>5495.65</v>
      </c>
      <c r="J85" s="25">
        <v>5495.65</v>
      </c>
      <c r="K85" s="25">
        <v>0</v>
      </c>
      <c r="L85" s="25">
        <v>0</v>
      </c>
      <c r="M85" s="24">
        <f t="shared" si="9"/>
        <v>0</v>
      </c>
      <c r="N85" s="25">
        <v>125.16</v>
      </c>
      <c r="O85" s="25">
        <v>0</v>
      </c>
    </row>
    <row r="86" spans="1:16" s="38" customFormat="1" ht="43.5">
      <c r="A86" s="46" t="s">
        <v>253</v>
      </c>
      <c r="B86" s="35" t="s">
        <v>92</v>
      </c>
      <c r="C86" s="16" t="s">
        <v>31</v>
      </c>
      <c r="D86" s="86" t="s">
        <v>9</v>
      </c>
      <c r="E86" s="20">
        <v>1</v>
      </c>
      <c r="F86" s="39" t="s">
        <v>93</v>
      </c>
      <c r="G86" s="16" t="s">
        <v>34</v>
      </c>
      <c r="H86" s="24">
        <v>0</v>
      </c>
      <c r="I86" s="24">
        <v>1860.55</v>
      </c>
      <c r="J86" s="24">
        <v>1860.55</v>
      </c>
      <c r="K86" s="24">
        <v>0</v>
      </c>
      <c r="L86" s="24">
        <v>0</v>
      </c>
      <c r="M86" s="24">
        <f t="shared" si="9"/>
        <v>0</v>
      </c>
      <c r="N86" s="24">
        <v>0</v>
      </c>
      <c r="O86" s="74">
        <f>SUM(N84:N87)</f>
        <v>125.16</v>
      </c>
      <c r="P86" s="41"/>
    </row>
    <row r="87" spans="1:15" ht="43.5">
      <c r="A87" s="46" t="s">
        <v>253</v>
      </c>
      <c r="B87" s="11" t="s">
        <v>53</v>
      </c>
      <c r="C87" s="12" t="s">
        <v>31</v>
      </c>
      <c r="D87" s="85" t="s">
        <v>9</v>
      </c>
      <c r="E87" s="8">
        <v>2</v>
      </c>
      <c r="F87" s="13" t="s">
        <v>54</v>
      </c>
      <c r="G87" s="12" t="s">
        <v>52</v>
      </c>
      <c r="H87" s="24">
        <v>0</v>
      </c>
      <c r="I87" s="25">
        <v>30587.54</v>
      </c>
      <c r="J87" s="25">
        <v>30587.54</v>
      </c>
      <c r="K87" s="25">
        <v>0</v>
      </c>
      <c r="L87" s="25">
        <v>0</v>
      </c>
      <c r="M87" s="24">
        <f>H87+I87-J87-K87-L87</f>
        <v>0</v>
      </c>
      <c r="N87" s="25">
        <v>0</v>
      </c>
      <c r="O87" s="25">
        <f>SUM(M84:M87)</f>
        <v>0</v>
      </c>
    </row>
    <row r="88" spans="1:15" s="38" customFormat="1" ht="82.5" customHeight="1">
      <c r="A88" s="10" t="s">
        <v>202</v>
      </c>
      <c r="B88" s="35" t="s">
        <v>118</v>
      </c>
      <c r="C88" s="16" t="s">
        <v>31</v>
      </c>
      <c r="D88" s="86" t="s">
        <v>9</v>
      </c>
      <c r="E88" s="20">
        <v>1</v>
      </c>
      <c r="F88" s="39" t="s">
        <v>119</v>
      </c>
      <c r="G88" s="16" t="s">
        <v>34</v>
      </c>
      <c r="H88" s="24">
        <v>5041.69</v>
      </c>
      <c r="I88" s="24">
        <v>33756.68</v>
      </c>
      <c r="J88" s="24">
        <v>2747.68</v>
      </c>
      <c r="K88" s="24">
        <v>3822.72</v>
      </c>
      <c r="L88" s="24">
        <v>0</v>
      </c>
      <c r="M88" s="24">
        <f t="shared" si="9"/>
        <v>32227.97</v>
      </c>
      <c r="N88" s="24">
        <v>32227.97</v>
      </c>
      <c r="O88" s="24">
        <v>0</v>
      </c>
    </row>
    <row r="89" spans="1:15" s="38" customFormat="1" ht="82.5" customHeight="1">
      <c r="A89" s="10" t="s">
        <v>202</v>
      </c>
      <c r="B89" s="35" t="s">
        <v>255</v>
      </c>
      <c r="C89" s="16" t="s">
        <v>31</v>
      </c>
      <c r="D89" s="86" t="s">
        <v>9</v>
      </c>
      <c r="E89" s="20">
        <v>1</v>
      </c>
      <c r="F89" s="39" t="s">
        <v>254</v>
      </c>
      <c r="G89" s="16" t="s">
        <v>79</v>
      </c>
      <c r="H89" s="24">
        <v>0</v>
      </c>
      <c r="I89" s="24">
        <v>2785</v>
      </c>
      <c r="J89" s="24">
        <v>0</v>
      </c>
      <c r="K89" s="24">
        <v>0</v>
      </c>
      <c r="L89" s="24">
        <v>0</v>
      </c>
      <c r="M89" s="24">
        <f aca="true" t="shared" si="10" ref="M89:M94">H89+I89-J89-K89-L89</f>
        <v>2785</v>
      </c>
      <c r="N89" s="24">
        <v>1750</v>
      </c>
      <c r="O89" s="24">
        <v>0</v>
      </c>
    </row>
    <row r="90" spans="1:15" s="38" customFormat="1" ht="82.5" customHeight="1">
      <c r="A90" s="10" t="s">
        <v>202</v>
      </c>
      <c r="B90" s="35" t="s">
        <v>256</v>
      </c>
      <c r="C90" s="16" t="s">
        <v>31</v>
      </c>
      <c r="D90" s="86" t="s">
        <v>9</v>
      </c>
      <c r="E90" s="20">
        <v>1</v>
      </c>
      <c r="F90" s="39" t="s">
        <v>257</v>
      </c>
      <c r="G90" s="16" t="s">
        <v>11</v>
      </c>
      <c r="H90" s="24">
        <v>0</v>
      </c>
      <c r="I90" s="24">
        <v>5250</v>
      </c>
      <c r="J90" s="24">
        <v>0</v>
      </c>
      <c r="K90" s="24">
        <v>0</v>
      </c>
      <c r="L90" s="24">
        <v>0</v>
      </c>
      <c r="M90" s="24">
        <f t="shared" si="10"/>
        <v>5250</v>
      </c>
      <c r="N90" s="24">
        <v>5250</v>
      </c>
      <c r="O90" s="24">
        <v>0</v>
      </c>
    </row>
    <row r="91" spans="1:15" s="38" customFormat="1" ht="82.5" customHeight="1">
      <c r="A91" s="10" t="s">
        <v>202</v>
      </c>
      <c r="B91" s="35" t="s">
        <v>258</v>
      </c>
      <c r="C91" s="16" t="s">
        <v>31</v>
      </c>
      <c r="D91" s="86" t="s">
        <v>9</v>
      </c>
      <c r="E91" s="20">
        <v>1</v>
      </c>
      <c r="F91" s="39" t="s">
        <v>259</v>
      </c>
      <c r="G91" s="16" t="s">
        <v>45</v>
      </c>
      <c r="H91" s="24">
        <v>0</v>
      </c>
      <c r="I91" s="24">
        <v>5250</v>
      </c>
      <c r="J91" s="24">
        <v>0</v>
      </c>
      <c r="K91" s="24">
        <v>0</v>
      </c>
      <c r="L91" s="24">
        <v>0</v>
      </c>
      <c r="M91" s="24">
        <f t="shared" si="10"/>
        <v>5250</v>
      </c>
      <c r="N91" s="24">
        <v>5250</v>
      </c>
      <c r="O91" s="24">
        <v>0</v>
      </c>
    </row>
    <row r="92" spans="1:15" s="38" customFormat="1" ht="74.25">
      <c r="A92" s="46" t="s">
        <v>260</v>
      </c>
      <c r="B92" s="35" t="s">
        <v>187</v>
      </c>
      <c r="C92" s="16" t="s">
        <v>31</v>
      </c>
      <c r="D92" s="86" t="s">
        <v>9</v>
      </c>
      <c r="E92" s="20">
        <v>1</v>
      </c>
      <c r="F92" s="39" t="s">
        <v>261</v>
      </c>
      <c r="G92" s="16" t="s">
        <v>34</v>
      </c>
      <c r="H92" s="24">
        <v>4380.62</v>
      </c>
      <c r="I92" s="24">
        <v>49914.75</v>
      </c>
      <c r="J92" s="24">
        <v>12092.78</v>
      </c>
      <c r="K92" s="24">
        <v>0</v>
      </c>
      <c r="L92" s="24">
        <v>0</v>
      </c>
      <c r="M92" s="24">
        <f t="shared" si="10"/>
        <v>42202.590000000004</v>
      </c>
      <c r="N92" s="24">
        <v>10787.84</v>
      </c>
      <c r="O92" s="24">
        <v>0</v>
      </c>
    </row>
    <row r="93" spans="1:15" s="38" customFormat="1" ht="43.5">
      <c r="A93" s="35" t="s">
        <v>186</v>
      </c>
      <c r="B93" s="35" t="s">
        <v>188</v>
      </c>
      <c r="C93" s="16" t="s">
        <v>31</v>
      </c>
      <c r="D93" s="86" t="s">
        <v>9</v>
      </c>
      <c r="E93" s="20">
        <v>1</v>
      </c>
      <c r="F93" s="39" t="s">
        <v>263</v>
      </c>
      <c r="G93" s="16" t="s">
        <v>79</v>
      </c>
      <c r="H93" s="24">
        <v>945.65</v>
      </c>
      <c r="I93" s="24">
        <v>2500</v>
      </c>
      <c r="J93" s="24">
        <v>0</v>
      </c>
      <c r="K93" s="24">
        <v>0</v>
      </c>
      <c r="L93" s="24">
        <v>0</v>
      </c>
      <c r="M93" s="24">
        <f t="shared" si="10"/>
        <v>3445.65</v>
      </c>
      <c r="N93" s="24">
        <v>1945.65</v>
      </c>
      <c r="O93" s="24">
        <v>0</v>
      </c>
    </row>
    <row r="94" spans="1:15" s="38" customFormat="1" ht="57.75">
      <c r="A94" s="35" t="s">
        <v>186</v>
      </c>
      <c r="B94" s="35" t="s">
        <v>189</v>
      </c>
      <c r="C94" s="16" t="s">
        <v>31</v>
      </c>
      <c r="D94" s="86" t="s">
        <v>9</v>
      </c>
      <c r="E94" s="20">
        <v>1</v>
      </c>
      <c r="F94" s="39" t="s">
        <v>190</v>
      </c>
      <c r="G94" s="16" t="s">
        <v>11</v>
      </c>
      <c r="H94" s="24">
        <v>3000</v>
      </c>
      <c r="I94" s="24">
        <v>3000</v>
      </c>
      <c r="J94" s="24">
        <v>3000</v>
      </c>
      <c r="K94" s="24">
        <v>0</v>
      </c>
      <c r="L94" s="24">
        <v>0</v>
      </c>
      <c r="M94" s="24">
        <f t="shared" si="10"/>
        <v>3000</v>
      </c>
      <c r="N94" s="24">
        <v>3000</v>
      </c>
      <c r="O94" s="24">
        <f>SUM(N92:N95)</f>
        <v>25932.739999999998</v>
      </c>
    </row>
    <row r="95" spans="1:15" s="38" customFormat="1" ht="43.5">
      <c r="A95" s="35" t="s">
        <v>186</v>
      </c>
      <c r="B95" s="35" t="s">
        <v>152</v>
      </c>
      <c r="C95" s="16" t="s">
        <v>31</v>
      </c>
      <c r="D95" s="86" t="s">
        <v>9</v>
      </c>
      <c r="E95" s="20">
        <v>2</v>
      </c>
      <c r="F95" s="39" t="s">
        <v>191</v>
      </c>
      <c r="G95" s="16" t="s">
        <v>52</v>
      </c>
      <c r="H95" s="24">
        <v>3329.6</v>
      </c>
      <c r="I95" s="24">
        <v>36869.65</v>
      </c>
      <c r="J95" s="24">
        <v>0</v>
      </c>
      <c r="K95" s="24">
        <v>0</v>
      </c>
      <c r="L95" s="24">
        <v>0</v>
      </c>
      <c r="M95" s="24">
        <f>H95+I95-J95-K95-L95</f>
        <v>40199.25</v>
      </c>
      <c r="N95" s="24">
        <v>10199.25</v>
      </c>
      <c r="O95" s="24">
        <f>SUM(M92:M95)</f>
        <v>88847.49</v>
      </c>
    </row>
    <row r="96" spans="1:15" ht="54">
      <c r="A96" s="10" t="s">
        <v>205</v>
      </c>
      <c r="B96" s="11" t="s">
        <v>40</v>
      </c>
      <c r="C96" s="12" t="s">
        <v>31</v>
      </c>
      <c r="D96" s="85" t="s">
        <v>9</v>
      </c>
      <c r="E96" s="8">
        <v>1</v>
      </c>
      <c r="F96" s="13" t="s">
        <v>41</v>
      </c>
      <c r="G96" s="12" t="s">
        <v>38</v>
      </c>
      <c r="H96" s="24">
        <v>0</v>
      </c>
      <c r="I96" s="25">
        <v>0</v>
      </c>
      <c r="J96" s="25">
        <v>0</v>
      </c>
      <c r="K96" s="25">
        <v>0</v>
      </c>
      <c r="L96" s="25">
        <v>0</v>
      </c>
      <c r="M96" s="24">
        <f t="shared" si="9"/>
        <v>0</v>
      </c>
      <c r="N96" s="25">
        <v>0</v>
      </c>
      <c r="O96" s="25">
        <v>0</v>
      </c>
    </row>
    <row r="97" spans="1:15" s="38" customFormat="1" ht="43.5">
      <c r="A97" s="35" t="s">
        <v>39</v>
      </c>
      <c r="B97" s="35" t="s">
        <v>86</v>
      </c>
      <c r="C97" s="16" t="s">
        <v>31</v>
      </c>
      <c r="D97" s="86" t="s">
        <v>9</v>
      </c>
      <c r="E97" s="20">
        <v>1</v>
      </c>
      <c r="F97" s="39" t="s">
        <v>87</v>
      </c>
      <c r="G97" s="16" t="s">
        <v>34</v>
      </c>
      <c r="H97" s="24">
        <v>16054.29</v>
      </c>
      <c r="I97" s="24">
        <v>2097.16</v>
      </c>
      <c r="J97" s="24">
        <v>4260.42</v>
      </c>
      <c r="K97" s="24">
        <v>0</v>
      </c>
      <c r="L97" s="24">
        <v>0</v>
      </c>
      <c r="M97" s="24">
        <f t="shared" si="9"/>
        <v>13891.03</v>
      </c>
      <c r="N97" s="24">
        <v>10393.87</v>
      </c>
      <c r="O97" s="24">
        <v>0</v>
      </c>
    </row>
    <row r="98" spans="1:15" s="38" customFormat="1" ht="43.5">
      <c r="A98" s="35" t="s">
        <v>39</v>
      </c>
      <c r="B98" s="35" t="s">
        <v>88</v>
      </c>
      <c r="C98" s="16" t="s">
        <v>31</v>
      </c>
      <c r="D98" s="86" t="s">
        <v>9</v>
      </c>
      <c r="E98" s="20">
        <v>1</v>
      </c>
      <c r="F98" s="39" t="s">
        <v>264</v>
      </c>
      <c r="G98" s="16" t="s">
        <v>79</v>
      </c>
      <c r="H98" s="24">
        <v>3462.66</v>
      </c>
      <c r="I98" s="24">
        <v>8000</v>
      </c>
      <c r="J98" s="24">
        <v>1875.78</v>
      </c>
      <c r="K98" s="24">
        <v>0</v>
      </c>
      <c r="L98" s="24">
        <v>0</v>
      </c>
      <c r="M98" s="24">
        <f t="shared" si="9"/>
        <v>9586.88</v>
      </c>
      <c r="N98" s="24">
        <v>4586.88</v>
      </c>
      <c r="O98" s="24">
        <v>0</v>
      </c>
    </row>
    <row r="99" spans="1:15" s="38" customFormat="1" ht="43.5">
      <c r="A99" s="35" t="s">
        <v>39</v>
      </c>
      <c r="B99" s="35" t="s">
        <v>265</v>
      </c>
      <c r="C99" s="16" t="s">
        <v>31</v>
      </c>
      <c r="D99" s="86" t="s">
        <v>9</v>
      </c>
      <c r="E99" s="20">
        <v>1</v>
      </c>
      <c r="F99" s="39" t="s">
        <v>266</v>
      </c>
      <c r="G99" s="16" t="s">
        <v>11</v>
      </c>
      <c r="H99" s="24">
        <v>0</v>
      </c>
      <c r="I99" s="24">
        <v>8800</v>
      </c>
      <c r="J99" s="24">
        <v>3269.6</v>
      </c>
      <c r="K99" s="24">
        <v>0</v>
      </c>
      <c r="L99" s="24">
        <v>0</v>
      </c>
      <c r="M99" s="24">
        <f>H99+I99-J99-K99-L99</f>
        <v>5530.4</v>
      </c>
      <c r="N99" s="24">
        <v>7230.4</v>
      </c>
      <c r="O99" s="74">
        <f>SUM(N96:N100)</f>
        <v>42543.15</v>
      </c>
    </row>
    <row r="100" spans="1:15" s="38" customFormat="1" ht="43.5">
      <c r="A100" s="35" t="s">
        <v>39</v>
      </c>
      <c r="B100" s="35" t="s">
        <v>268</v>
      </c>
      <c r="C100" s="16" t="s">
        <v>31</v>
      </c>
      <c r="D100" s="86" t="s">
        <v>9</v>
      </c>
      <c r="E100" s="20">
        <v>2</v>
      </c>
      <c r="F100" s="39" t="s">
        <v>269</v>
      </c>
      <c r="G100" s="16" t="s">
        <v>52</v>
      </c>
      <c r="H100" s="24">
        <v>0</v>
      </c>
      <c r="I100" s="24">
        <v>0</v>
      </c>
      <c r="J100" s="24">
        <v>0</v>
      </c>
      <c r="K100" s="24">
        <v>0</v>
      </c>
      <c r="L100" s="24">
        <v>0</v>
      </c>
      <c r="M100" s="24">
        <f>H100+I100-J100-K100-L100</f>
        <v>0</v>
      </c>
      <c r="N100" s="24">
        <v>20332</v>
      </c>
      <c r="O100" s="24">
        <f>SUM(M96:M100)</f>
        <v>29008.309999999998</v>
      </c>
    </row>
    <row r="101" spans="1:15" s="38" customFormat="1" ht="43.5">
      <c r="A101" s="35" t="s">
        <v>169</v>
      </c>
      <c r="B101" s="35" t="s">
        <v>155</v>
      </c>
      <c r="C101" s="16">
        <v>14</v>
      </c>
      <c r="D101" s="86">
        <v>3</v>
      </c>
      <c r="E101" s="20">
        <v>1</v>
      </c>
      <c r="F101" s="39" t="s">
        <v>156</v>
      </c>
      <c r="G101" s="16" t="s">
        <v>34</v>
      </c>
      <c r="H101" s="24">
        <v>65587.8</v>
      </c>
      <c r="I101" s="24">
        <v>0</v>
      </c>
      <c r="J101" s="24">
        <v>65255.34</v>
      </c>
      <c r="K101" s="24">
        <v>0</v>
      </c>
      <c r="L101" s="24">
        <v>-354.29</v>
      </c>
      <c r="M101" s="24">
        <f t="shared" si="9"/>
        <v>686.7500000000064</v>
      </c>
      <c r="N101" s="24">
        <v>4000</v>
      </c>
      <c r="O101" s="24">
        <v>0</v>
      </c>
    </row>
    <row r="102" spans="1:15" s="38" customFormat="1" ht="43.5">
      <c r="A102" s="35" t="s">
        <v>169</v>
      </c>
      <c r="B102" s="35" t="s">
        <v>157</v>
      </c>
      <c r="C102" s="16">
        <v>14</v>
      </c>
      <c r="D102" s="86">
        <v>3</v>
      </c>
      <c r="E102" s="20">
        <v>1</v>
      </c>
      <c r="F102" s="39" t="s">
        <v>160</v>
      </c>
      <c r="G102" s="16" t="s">
        <v>79</v>
      </c>
      <c r="H102" s="24">
        <v>19602.45</v>
      </c>
      <c r="I102" s="24">
        <v>0</v>
      </c>
      <c r="J102" s="24">
        <v>15412.13</v>
      </c>
      <c r="K102" s="24">
        <v>0</v>
      </c>
      <c r="L102" s="24">
        <v>0</v>
      </c>
      <c r="M102" s="24">
        <f t="shared" si="9"/>
        <v>4190.3200000000015</v>
      </c>
      <c r="N102" s="24">
        <v>8000</v>
      </c>
      <c r="O102" s="24">
        <v>0</v>
      </c>
    </row>
    <row r="103" spans="1:15" s="38" customFormat="1" ht="57.75">
      <c r="A103" s="35" t="s">
        <v>169</v>
      </c>
      <c r="B103" s="35" t="s">
        <v>158</v>
      </c>
      <c r="C103" s="16">
        <v>14</v>
      </c>
      <c r="D103" s="86">
        <v>3</v>
      </c>
      <c r="E103" s="20">
        <v>1</v>
      </c>
      <c r="F103" s="39" t="s">
        <v>161</v>
      </c>
      <c r="G103" s="16" t="s">
        <v>45</v>
      </c>
      <c r="H103" s="24">
        <v>30000</v>
      </c>
      <c r="I103" s="24">
        <v>0</v>
      </c>
      <c r="J103" s="24">
        <v>820.2</v>
      </c>
      <c r="K103" s="24">
        <v>0</v>
      </c>
      <c r="L103" s="24">
        <v>0</v>
      </c>
      <c r="M103" s="24">
        <f t="shared" si="9"/>
        <v>29179.8</v>
      </c>
      <c r="N103" s="24">
        <v>0</v>
      </c>
      <c r="O103" s="24">
        <v>0</v>
      </c>
    </row>
    <row r="104" spans="1:15" s="38" customFormat="1" ht="43.5">
      <c r="A104" s="35" t="s">
        <v>169</v>
      </c>
      <c r="B104" s="35" t="s">
        <v>159</v>
      </c>
      <c r="C104" s="16">
        <v>14</v>
      </c>
      <c r="D104" s="86">
        <v>3</v>
      </c>
      <c r="E104" s="20">
        <v>1</v>
      </c>
      <c r="F104" s="39" t="s">
        <v>162</v>
      </c>
      <c r="G104" s="16" t="s">
        <v>11</v>
      </c>
      <c r="H104" s="24">
        <v>35187.63</v>
      </c>
      <c r="I104" s="24">
        <v>0</v>
      </c>
      <c r="J104" s="24">
        <f>28235.56-4000</f>
        <v>24235.56</v>
      </c>
      <c r="K104" s="24">
        <v>10952.07</v>
      </c>
      <c r="L104" s="24">
        <v>0</v>
      </c>
      <c r="M104" s="24">
        <f t="shared" si="9"/>
        <v>-3.637978807091713E-12</v>
      </c>
      <c r="N104" s="24">
        <v>20000</v>
      </c>
      <c r="O104" s="24">
        <v>0</v>
      </c>
    </row>
    <row r="105" spans="1:16" s="38" customFormat="1" ht="43.5">
      <c r="A105" s="35" t="s">
        <v>169</v>
      </c>
      <c r="B105" s="35" t="s">
        <v>163</v>
      </c>
      <c r="C105" s="16">
        <v>14</v>
      </c>
      <c r="D105" s="86">
        <v>3</v>
      </c>
      <c r="E105" s="20">
        <v>2</v>
      </c>
      <c r="F105" s="39" t="s">
        <v>166</v>
      </c>
      <c r="G105" s="16" t="s">
        <v>52</v>
      </c>
      <c r="H105" s="24">
        <v>19438.58</v>
      </c>
      <c r="I105" s="24">
        <v>0</v>
      </c>
      <c r="J105" s="24">
        <v>9438.58</v>
      </c>
      <c r="K105" s="24">
        <v>4026</v>
      </c>
      <c r="L105" s="24">
        <v>0</v>
      </c>
      <c r="M105" s="24">
        <f t="shared" si="9"/>
        <v>5974.000000000002</v>
      </c>
      <c r="N105" s="24">
        <v>250000</v>
      </c>
      <c r="O105" s="24">
        <v>0</v>
      </c>
      <c r="P105" s="41"/>
    </row>
    <row r="106" spans="1:15" s="38" customFormat="1" ht="43.5">
      <c r="A106" s="35" t="s">
        <v>169</v>
      </c>
      <c r="B106" s="35" t="s">
        <v>164</v>
      </c>
      <c r="C106" s="16">
        <v>14</v>
      </c>
      <c r="D106" s="86">
        <v>3</v>
      </c>
      <c r="E106" s="20">
        <v>2</v>
      </c>
      <c r="F106" s="39" t="s">
        <v>167</v>
      </c>
      <c r="G106" s="16" t="s">
        <v>77</v>
      </c>
      <c r="H106" s="24">
        <v>6000</v>
      </c>
      <c r="I106" s="24">
        <v>0</v>
      </c>
      <c r="J106" s="24">
        <v>5770.6</v>
      </c>
      <c r="K106" s="24">
        <v>0</v>
      </c>
      <c r="L106" s="24">
        <v>0</v>
      </c>
      <c r="M106" s="24">
        <f t="shared" si="9"/>
        <v>229.39999999999964</v>
      </c>
      <c r="N106" s="24">
        <v>0</v>
      </c>
      <c r="O106" s="74">
        <f>SUM(N101:N107)</f>
        <v>282000</v>
      </c>
    </row>
    <row r="107" spans="1:15" s="38" customFormat="1" ht="28.5">
      <c r="A107" s="35" t="s">
        <v>169</v>
      </c>
      <c r="B107" s="35" t="s">
        <v>165</v>
      </c>
      <c r="C107" s="16">
        <v>14</v>
      </c>
      <c r="D107" s="86">
        <v>3</v>
      </c>
      <c r="E107" s="20">
        <v>2</v>
      </c>
      <c r="F107" s="39" t="s">
        <v>168</v>
      </c>
      <c r="G107" s="16" t="s">
        <v>115</v>
      </c>
      <c r="H107" s="24">
        <v>5000</v>
      </c>
      <c r="I107" s="24">
        <v>0</v>
      </c>
      <c r="J107" s="24">
        <v>4096.57</v>
      </c>
      <c r="K107" s="24">
        <v>0</v>
      </c>
      <c r="L107" s="24">
        <v>0</v>
      </c>
      <c r="M107" s="24">
        <f t="shared" si="9"/>
        <v>903.4300000000003</v>
      </c>
      <c r="N107" s="24">
        <v>0</v>
      </c>
      <c r="O107" s="24">
        <f>SUM(M101:M107)</f>
        <v>41163.70000000001</v>
      </c>
    </row>
    <row r="108" spans="1:16" ht="43.5" customHeight="1">
      <c r="A108" s="107" t="s">
        <v>388</v>
      </c>
      <c r="B108" s="108"/>
      <c r="C108" s="108"/>
      <c r="D108" s="108"/>
      <c r="E108" s="108"/>
      <c r="F108" s="108"/>
      <c r="G108" s="109"/>
      <c r="H108" s="26">
        <f aca="true" t="shared" si="11" ref="H108:M108">SUM(H62:H107)</f>
        <v>485719.32</v>
      </c>
      <c r="I108" s="26">
        <f t="shared" si="11"/>
        <v>404367.45</v>
      </c>
      <c r="J108" s="26">
        <f t="shared" si="11"/>
        <v>338696.61</v>
      </c>
      <c r="K108" s="26">
        <f t="shared" si="11"/>
        <v>21312.43</v>
      </c>
      <c r="L108" s="26">
        <f t="shared" si="11"/>
        <v>-354.29</v>
      </c>
      <c r="M108" s="26">
        <f t="shared" si="11"/>
        <v>530432.0200000003</v>
      </c>
      <c r="N108" s="26">
        <f>SUM(N59:N107)</f>
        <v>755937.5</v>
      </c>
      <c r="O108" s="26"/>
      <c r="P108" s="82"/>
    </row>
    <row r="109" spans="1:15" s="38" customFormat="1" ht="78">
      <c r="A109" s="59" t="s">
        <v>200</v>
      </c>
      <c r="B109" s="35" t="s">
        <v>140</v>
      </c>
      <c r="C109" s="16" t="s">
        <v>8</v>
      </c>
      <c r="D109" s="86" t="s">
        <v>9</v>
      </c>
      <c r="E109" s="20">
        <v>1</v>
      </c>
      <c r="F109" s="40" t="s">
        <v>141</v>
      </c>
      <c r="G109" s="42" t="s">
        <v>32</v>
      </c>
      <c r="H109" s="24">
        <v>180000</v>
      </c>
      <c r="I109" s="24">
        <v>0</v>
      </c>
      <c r="J109" s="24">
        <v>0</v>
      </c>
      <c r="K109" s="24">
        <v>0</v>
      </c>
      <c r="L109" s="24">
        <v>0</v>
      </c>
      <c r="M109" s="24">
        <f t="shared" si="9"/>
        <v>180000</v>
      </c>
      <c r="N109" s="24">
        <v>0</v>
      </c>
      <c r="O109" s="24">
        <v>0</v>
      </c>
    </row>
    <row r="110" spans="1:15" s="38" customFormat="1" ht="43.5">
      <c r="A110" s="48" t="s">
        <v>130</v>
      </c>
      <c r="B110" s="35" t="s">
        <v>131</v>
      </c>
      <c r="C110" s="16">
        <v>16</v>
      </c>
      <c r="D110" s="86" t="s">
        <v>9</v>
      </c>
      <c r="E110" s="20">
        <v>1</v>
      </c>
      <c r="F110" s="39" t="s">
        <v>132</v>
      </c>
      <c r="G110" s="16" t="s">
        <v>133</v>
      </c>
      <c r="H110" s="24">
        <v>20120</v>
      </c>
      <c r="I110" s="24">
        <v>40240</v>
      </c>
      <c r="J110" s="24">
        <v>0</v>
      </c>
      <c r="K110" s="24">
        <v>0</v>
      </c>
      <c r="L110" s="24">
        <v>0</v>
      </c>
      <c r="M110" s="24">
        <f t="shared" si="9"/>
        <v>60360</v>
      </c>
      <c r="N110" s="24">
        <v>0</v>
      </c>
      <c r="O110" s="24">
        <v>0</v>
      </c>
    </row>
    <row r="111" spans="1:16" s="38" customFormat="1" ht="38.25" customHeight="1">
      <c r="A111" s="107" t="s">
        <v>384</v>
      </c>
      <c r="B111" s="108"/>
      <c r="C111" s="108"/>
      <c r="D111" s="108"/>
      <c r="E111" s="108"/>
      <c r="F111" s="108"/>
      <c r="G111" s="109"/>
      <c r="H111" s="26">
        <f aca="true" t="shared" si="12" ref="H111:M111">SUM(H109:H110)</f>
        <v>200120</v>
      </c>
      <c r="I111" s="26">
        <f t="shared" si="12"/>
        <v>40240</v>
      </c>
      <c r="J111" s="26">
        <f t="shared" si="12"/>
        <v>0</v>
      </c>
      <c r="K111" s="26">
        <f t="shared" si="12"/>
        <v>0</v>
      </c>
      <c r="L111" s="26">
        <f t="shared" si="12"/>
        <v>0</v>
      </c>
      <c r="M111" s="26">
        <f t="shared" si="12"/>
        <v>240360</v>
      </c>
      <c r="N111" s="24"/>
      <c r="O111" s="24"/>
      <c r="P111" s="73"/>
    </row>
    <row r="112" spans="1:16" ht="139.5">
      <c r="A112" s="10" t="s">
        <v>270</v>
      </c>
      <c r="B112" s="35" t="s">
        <v>61</v>
      </c>
      <c r="C112" s="16" t="s">
        <v>8</v>
      </c>
      <c r="D112" s="86" t="s">
        <v>9</v>
      </c>
      <c r="E112" s="20">
        <v>1</v>
      </c>
      <c r="F112" s="39" t="s">
        <v>316</v>
      </c>
      <c r="G112" s="16" t="s">
        <v>34</v>
      </c>
      <c r="H112" s="24">
        <v>133328</v>
      </c>
      <c r="I112" s="24">
        <v>73922.04</v>
      </c>
      <c r="J112" s="24">
        <v>94749.16</v>
      </c>
      <c r="K112" s="24">
        <v>0</v>
      </c>
      <c r="L112" s="24">
        <v>0</v>
      </c>
      <c r="M112" s="24">
        <f t="shared" si="9"/>
        <v>112500.87999999998</v>
      </c>
      <c r="N112" s="24">
        <v>35189.91</v>
      </c>
      <c r="O112" s="24">
        <v>0</v>
      </c>
      <c r="P112" s="78"/>
    </row>
    <row r="113" spans="1:15" s="38" customFormat="1" ht="43.5">
      <c r="A113" s="46" t="s">
        <v>271</v>
      </c>
      <c r="B113" s="35" t="s">
        <v>62</v>
      </c>
      <c r="C113" s="16" t="s">
        <v>8</v>
      </c>
      <c r="D113" s="86" t="s">
        <v>9</v>
      </c>
      <c r="E113" s="20">
        <v>1</v>
      </c>
      <c r="F113" s="39" t="s">
        <v>315</v>
      </c>
      <c r="G113" s="16" t="s">
        <v>32</v>
      </c>
      <c r="H113" s="24">
        <v>140294.55</v>
      </c>
      <c r="I113" s="24">
        <v>64653.09</v>
      </c>
      <c r="J113" s="24">
        <v>181770.66</v>
      </c>
      <c r="K113" s="24">
        <v>0</v>
      </c>
      <c r="L113" s="24">
        <v>0</v>
      </c>
      <c r="M113" s="24">
        <f aca="true" t="shared" si="13" ref="M113:M119">H113+I113-J113-K113-L113</f>
        <v>23176.97999999998</v>
      </c>
      <c r="N113" s="24">
        <v>131634.39</v>
      </c>
      <c r="O113" s="24">
        <v>0</v>
      </c>
    </row>
    <row r="114" spans="1:15" s="38" customFormat="1" ht="43.5">
      <c r="A114" s="46" t="s">
        <v>271</v>
      </c>
      <c r="B114" s="35" t="s">
        <v>63</v>
      </c>
      <c r="C114" s="16" t="s">
        <v>8</v>
      </c>
      <c r="D114" s="86" t="s">
        <v>9</v>
      </c>
      <c r="E114" s="20">
        <v>1</v>
      </c>
      <c r="F114" s="39" t="s">
        <v>317</v>
      </c>
      <c r="G114" s="16" t="s">
        <v>64</v>
      </c>
      <c r="H114" s="24">
        <v>45249.81</v>
      </c>
      <c r="I114" s="24">
        <v>8647.02</v>
      </c>
      <c r="J114" s="24">
        <v>38704.72</v>
      </c>
      <c r="K114" s="24">
        <v>0</v>
      </c>
      <c r="L114" s="24">
        <v>0</v>
      </c>
      <c r="M114" s="24">
        <f t="shared" si="13"/>
        <v>15192.11</v>
      </c>
      <c r="N114" s="24">
        <v>15933.39</v>
      </c>
      <c r="O114" s="24">
        <v>0</v>
      </c>
    </row>
    <row r="115" spans="1:15" s="38" customFormat="1" ht="28.5">
      <c r="A115" s="46" t="s">
        <v>271</v>
      </c>
      <c r="B115" s="35" t="s">
        <v>65</v>
      </c>
      <c r="C115" s="16" t="s">
        <v>8</v>
      </c>
      <c r="D115" s="86" t="s">
        <v>9</v>
      </c>
      <c r="E115" s="20">
        <v>1</v>
      </c>
      <c r="F115" s="39" t="s">
        <v>318</v>
      </c>
      <c r="G115" s="16" t="s">
        <v>66</v>
      </c>
      <c r="H115" s="24">
        <v>14980.64</v>
      </c>
      <c r="I115" s="24">
        <v>5569.89</v>
      </c>
      <c r="J115" s="24">
        <v>15800.39</v>
      </c>
      <c r="K115" s="24">
        <v>0</v>
      </c>
      <c r="L115" s="24">
        <v>0</v>
      </c>
      <c r="M115" s="24">
        <f t="shared" si="13"/>
        <v>4750.139999999999</v>
      </c>
      <c r="N115" s="24">
        <v>10213.72</v>
      </c>
      <c r="O115" s="24">
        <v>0</v>
      </c>
    </row>
    <row r="116" spans="1:15" s="38" customFormat="1" ht="43.5">
      <c r="A116" s="18" t="s">
        <v>271</v>
      </c>
      <c r="B116" s="43" t="s">
        <v>67</v>
      </c>
      <c r="C116" s="20" t="s">
        <v>8</v>
      </c>
      <c r="D116" s="87" t="s">
        <v>9</v>
      </c>
      <c r="E116" s="20">
        <v>1</v>
      </c>
      <c r="F116" s="81" t="s">
        <v>319</v>
      </c>
      <c r="G116" s="20" t="s">
        <v>246</v>
      </c>
      <c r="H116" s="24">
        <v>478375.86</v>
      </c>
      <c r="I116" s="24">
        <v>117474.14</v>
      </c>
      <c r="J116" s="24">
        <f>330245.81-80927.95</f>
        <v>249317.86</v>
      </c>
      <c r="K116" s="24">
        <v>159568.22</v>
      </c>
      <c r="L116" s="24">
        <v>-484</v>
      </c>
      <c r="M116" s="24">
        <f t="shared" si="13"/>
        <v>187447.92</v>
      </c>
      <c r="N116" s="24">
        <v>256758</v>
      </c>
      <c r="O116" s="24">
        <v>0</v>
      </c>
    </row>
    <row r="117" spans="1:15" s="38" customFormat="1" ht="43.5">
      <c r="A117" s="46" t="s">
        <v>271</v>
      </c>
      <c r="B117" s="35" t="s">
        <v>69</v>
      </c>
      <c r="C117" s="16" t="s">
        <v>8</v>
      </c>
      <c r="D117" s="86" t="s">
        <v>9</v>
      </c>
      <c r="E117" s="20">
        <v>1</v>
      </c>
      <c r="F117" s="39" t="s">
        <v>312</v>
      </c>
      <c r="G117" s="16" t="s">
        <v>45</v>
      </c>
      <c r="H117" s="24">
        <v>0</v>
      </c>
      <c r="I117" s="24">
        <v>0</v>
      </c>
      <c r="J117" s="24">
        <v>0</v>
      </c>
      <c r="K117" s="24">
        <v>0</v>
      </c>
      <c r="L117" s="24">
        <v>0</v>
      </c>
      <c r="M117" s="24">
        <f t="shared" si="13"/>
        <v>0</v>
      </c>
      <c r="N117" s="24">
        <v>10000</v>
      </c>
      <c r="O117" s="24">
        <v>0</v>
      </c>
    </row>
    <row r="118" spans="1:15" s="38" customFormat="1" ht="57.75">
      <c r="A118" s="18" t="s">
        <v>271</v>
      </c>
      <c r="B118" s="43" t="s">
        <v>70</v>
      </c>
      <c r="C118" s="20" t="s">
        <v>8</v>
      </c>
      <c r="D118" s="87" t="s">
        <v>9</v>
      </c>
      <c r="E118" s="20">
        <v>1</v>
      </c>
      <c r="F118" s="81" t="s">
        <v>71</v>
      </c>
      <c r="G118" s="20" t="s">
        <v>11</v>
      </c>
      <c r="H118" s="24">
        <v>105170.33</v>
      </c>
      <c r="I118" s="24">
        <v>62000</v>
      </c>
      <c r="J118" s="24">
        <f>64830.9-6194.06</f>
        <v>58636.840000000004</v>
      </c>
      <c r="K118" s="24">
        <v>7577.82</v>
      </c>
      <c r="L118" s="24">
        <v>-1151.04</v>
      </c>
      <c r="M118" s="24">
        <f t="shared" si="13"/>
        <v>102106.71</v>
      </c>
      <c r="N118" s="24">
        <v>20325</v>
      </c>
      <c r="O118" s="24">
        <v>0</v>
      </c>
    </row>
    <row r="119" spans="1:15" s="38" customFormat="1" ht="57.75">
      <c r="A119" s="35" t="s">
        <v>60</v>
      </c>
      <c r="B119" s="35" t="s">
        <v>72</v>
      </c>
      <c r="C119" s="16" t="s">
        <v>8</v>
      </c>
      <c r="D119" s="86" t="s">
        <v>9</v>
      </c>
      <c r="E119" s="20">
        <v>1</v>
      </c>
      <c r="F119" s="39" t="s">
        <v>73</v>
      </c>
      <c r="G119" s="16" t="s">
        <v>74</v>
      </c>
      <c r="H119" s="24">
        <v>5370.6</v>
      </c>
      <c r="I119" s="24">
        <v>38100</v>
      </c>
      <c r="J119" s="24">
        <v>33419.59</v>
      </c>
      <c r="K119" s="24">
        <v>1228.76</v>
      </c>
      <c r="L119" s="24">
        <v>0</v>
      </c>
      <c r="M119" s="24">
        <f t="shared" si="13"/>
        <v>8822.250000000002</v>
      </c>
      <c r="N119" s="24">
        <v>5000</v>
      </c>
      <c r="O119" s="24">
        <v>0</v>
      </c>
    </row>
    <row r="120" spans="1:15" s="38" customFormat="1" ht="43.5">
      <c r="A120" s="46" t="s">
        <v>271</v>
      </c>
      <c r="B120" s="35" t="s">
        <v>78</v>
      </c>
      <c r="C120" s="16" t="s">
        <v>8</v>
      </c>
      <c r="D120" s="86" t="s">
        <v>9</v>
      </c>
      <c r="E120" s="20">
        <v>1</v>
      </c>
      <c r="F120" s="39" t="s">
        <v>272</v>
      </c>
      <c r="G120" s="16" t="s">
        <v>79</v>
      </c>
      <c r="H120" s="24">
        <v>54470</v>
      </c>
      <c r="I120" s="24">
        <v>21080</v>
      </c>
      <c r="J120" s="24">
        <f>21301.66-1340</f>
        <v>19961.66</v>
      </c>
      <c r="K120" s="24">
        <v>0</v>
      </c>
      <c r="L120" s="24">
        <v>0</v>
      </c>
      <c r="M120" s="24">
        <f aca="true" t="shared" si="14" ref="M120:M125">H120+I120-J120-K120-L120</f>
        <v>55588.34</v>
      </c>
      <c r="N120" s="24">
        <v>16976.78</v>
      </c>
      <c r="O120" s="24">
        <v>0</v>
      </c>
    </row>
    <row r="121" spans="1:15" s="38" customFormat="1" ht="43.5">
      <c r="A121" s="46" t="s">
        <v>271</v>
      </c>
      <c r="B121" s="35" t="s">
        <v>75</v>
      </c>
      <c r="C121" s="16" t="s">
        <v>8</v>
      </c>
      <c r="D121" s="86" t="s">
        <v>9</v>
      </c>
      <c r="E121" s="20">
        <v>2</v>
      </c>
      <c r="F121" s="39" t="s">
        <v>273</v>
      </c>
      <c r="G121" s="16" t="s">
        <v>52</v>
      </c>
      <c r="H121" s="24">
        <v>118555.8</v>
      </c>
      <c r="I121" s="24">
        <v>23553</v>
      </c>
      <c r="J121" s="24">
        <v>112535.8</v>
      </c>
      <c r="K121" s="24">
        <v>0</v>
      </c>
      <c r="L121" s="24">
        <v>0</v>
      </c>
      <c r="M121" s="24">
        <f t="shared" si="14"/>
        <v>29572.999999999985</v>
      </c>
      <c r="N121" s="24">
        <v>76419.47</v>
      </c>
      <c r="O121" s="24">
        <v>0</v>
      </c>
    </row>
    <row r="122" spans="1:15" s="38" customFormat="1" ht="43.5">
      <c r="A122" s="46" t="s">
        <v>271</v>
      </c>
      <c r="B122" s="35" t="s">
        <v>76</v>
      </c>
      <c r="C122" s="16" t="s">
        <v>8</v>
      </c>
      <c r="D122" s="86" t="s">
        <v>9</v>
      </c>
      <c r="E122" s="20">
        <v>2</v>
      </c>
      <c r="F122" s="39" t="s">
        <v>274</v>
      </c>
      <c r="G122" s="16" t="s">
        <v>77</v>
      </c>
      <c r="H122" s="24">
        <v>37000</v>
      </c>
      <c r="I122" s="24">
        <v>0</v>
      </c>
      <c r="J122" s="24">
        <v>36042.26</v>
      </c>
      <c r="K122" s="24">
        <v>0</v>
      </c>
      <c r="L122" s="24">
        <v>0</v>
      </c>
      <c r="M122" s="24">
        <f t="shared" si="14"/>
        <v>957.739999999998</v>
      </c>
      <c r="N122" s="24">
        <v>0</v>
      </c>
      <c r="O122" s="24">
        <v>0</v>
      </c>
    </row>
    <row r="123" spans="1:16" ht="117.75" customHeight="1">
      <c r="A123" s="18" t="s">
        <v>169</v>
      </c>
      <c r="B123" s="11">
        <v>2001</v>
      </c>
      <c r="C123" s="12" t="s">
        <v>8</v>
      </c>
      <c r="D123" s="85" t="s">
        <v>9</v>
      </c>
      <c r="E123" s="8">
        <v>2</v>
      </c>
      <c r="F123" s="13" t="s">
        <v>195</v>
      </c>
      <c r="G123" s="12" t="s">
        <v>57</v>
      </c>
      <c r="H123" s="24">
        <v>1424883.61</v>
      </c>
      <c r="I123" s="25">
        <v>39123.22</v>
      </c>
      <c r="J123" s="25">
        <v>6222</v>
      </c>
      <c r="K123" s="25"/>
      <c r="L123" s="25">
        <v>0</v>
      </c>
      <c r="M123" s="24">
        <f t="shared" si="14"/>
        <v>1457784.83</v>
      </c>
      <c r="N123" s="25">
        <v>0</v>
      </c>
      <c r="O123" s="25">
        <v>0</v>
      </c>
      <c r="P123" s="6"/>
    </row>
    <row r="124" spans="1:15" s="38" customFormat="1" ht="14.25">
      <c r="A124" s="35" t="s">
        <v>60</v>
      </c>
      <c r="B124" s="35" t="s">
        <v>113</v>
      </c>
      <c r="C124" s="16" t="s">
        <v>8</v>
      </c>
      <c r="D124" s="86" t="s">
        <v>9</v>
      </c>
      <c r="E124" s="20">
        <v>2</v>
      </c>
      <c r="F124" s="39" t="s">
        <v>114</v>
      </c>
      <c r="G124" s="16" t="s">
        <v>115</v>
      </c>
      <c r="H124" s="24">
        <v>115000</v>
      </c>
      <c r="I124" s="24">
        <v>0</v>
      </c>
      <c r="J124" s="24">
        <v>5909.1</v>
      </c>
      <c r="K124" s="24">
        <v>96970.66</v>
      </c>
      <c r="L124" s="24">
        <v>0</v>
      </c>
      <c r="M124" s="24">
        <f t="shared" si="14"/>
        <v>12120.23999999999</v>
      </c>
      <c r="N124" s="24">
        <v>0</v>
      </c>
      <c r="O124" s="24">
        <v>0</v>
      </c>
    </row>
    <row r="125" spans="1:16" s="38" customFormat="1" ht="105.75" customHeight="1">
      <c r="A125" s="10" t="s">
        <v>208</v>
      </c>
      <c r="B125" s="35" t="s">
        <v>28</v>
      </c>
      <c r="C125" s="16" t="s">
        <v>8</v>
      </c>
      <c r="D125" s="86" t="s">
        <v>9</v>
      </c>
      <c r="E125" s="20">
        <v>2</v>
      </c>
      <c r="F125" s="39" t="s">
        <v>29</v>
      </c>
      <c r="G125" s="16" t="s">
        <v>30</v>
      </c>
      <c r="H125" s="24">
        <v>22684.8</v>
      </c>
      <c r="I125" s="24">
        <v>0</v>
      </c>
      <c r="J125" s="24">
        <v>4013.8</v>
      </c>
      <c r="K125" s="24">
        <v>0</v>
      </c>
      <c r="L125" s="24">
        <v>0</v>
      </c>
      <c r="M125" s="24">
        <f t="shared" si="14"/>
        <v>18671</v>
      </c>
      <c r="N125" s="24">
        <v>370204.83</v>
      </c>
      <c r="O125" s="24">
        <v>0</v>
      </c>
      <c r="P125" s="41"/>
    </row>
    <row r="126" spans="1:15" ht="28.5">
      <c r="A126" s="10" t="s">
        <v>275</v>
      </c>
      <c r="B126" s="11" t="s">
        <v>126</v>
      </c>
      <c r="C126" s="12" t="s">
        <v>8</v>
      </c>
      <c r="D126" s="85" t="s">
        <v>9</v>
      </c>
      <c r="E126" s="8">
        <v>1</v>
      </c>
      <c r="F126" s="47" t="s">
        <v>127</v>
      </c>
      <c r="G126" s="12" t="s">
        <v>45</v>
      </c>
      <c r="H126" s="24">
        <v>162051.2</v>
      </c>
      <c r="I126" s="25">
        <v>0</v>
      </c>
      <c r="J126" s="25">
        <v>0</v>
      </c>
      <c r="K126" s="25">
        <v>0</v>
      </c>
      <c r="L126" s="25">
        <v>0</v>
      </c>
      <c r="M126" s="24">
        <f aca="true" t="shared" si="15" ref="M126:M132">H126+I126-J126-K126-L126</f>
        <v>162051.2</v>
      </c>
      <c r="N126" s="25">
        <v>0</v>
      </c>
      <c r="O126" s="25">
        <v>0</v>
      </c>
    </row>
    <row r="127" spans="1:15" s="38" customFormat="1" ht="53.25" customHeight="1">
      <c r="A127" s="10" t="s">
        <v>207</v>
      </c>
      <c r="B127" s="35" t="s">
        <v>36</v>
      </c>
      <c r="C127" s="16" t="s">
        <v>8</v>
      </c>
      <c r="D127" s="86" t="s">
        <v>9</v>
      </c>
      <c r="E127" s="20">
        <v>1</v>
      </c>
      <c r="F127" s="39" t="s">
        <v>37</v>
      </c>
      <c r="G127" s="16" t="s">
        <v>34</v>
      </c>
      <c r="H127" s="24">
        <v>27373.56</v>
      </c>
      <c r="I127" s="24">
        <v>0</v>
      </c>
      <c r="J127" s="24">
        <v>22193.31</v>
      </c>
      <c r="K127" s="24">
        <v>0</v>
      </c>
      <c r="L127" s="24">
        <v>0</v>
      </c>
      <c r="M127" s="24">
        <f t="shared" si="15"/>
        <v>5180.25</v>
      </c>
      <c r="N127" s="24">
        <v>0</v>
      </c>
      <c r="O127" s="24">
        <v>0</v>
      </c>
    </row>
    <row r="128" spans="1:15" s="38" customFormat="1" ht="43.5">
      <c r="A128" s="35" t="s">
        <v>35</v>
      </c>
      <c r="B128" s="35" t="s">
        <v>80</v>
      </c>
      <c r="C128" s="16" t="s">
        <v>8</v>
      </c>
      <c r="D128" s="86" t="s">
        <v>9</v>
      </c>
      <c r="E128" s="20">
        <v>1</v>
      </c>
      <c r="F128" s="39" t="s">
        <v>81</v>
      </c>
      <c r="G128" s="16" t="s">
        <v>79</v>
      </c>
      <c r="H128" s="24">
        <v>1015.38</v>
      </c>
      <c r="I128" s="24">
        <v>0</v>
      </c>
      <c r="J128" s="24">
        <v>1009.95</v>
      </c>
      <c r="K128" s="24">
        <v>0</v>
      </c>
      <c r="L128" s="24">
        <v>0</v>
      </c>
      <c r="M128" s="24">
        <f t="shared" si="15"/>
        <v>5.42999999999995</v>
      </c>
      <c r="N128" s="24">
        <v>0</v>
      </c>
      <c r="O128" s="24">
        <v>0</v>
      </c>
    </row>
    <row r="129" spans="1:15" s="38" customFormat="1" ht="66">
      <c r="A129" s="72" t="s">
        <v>283</v>
      </c>
      <c r="B129" s="35" t="s">
        <v>284</v>
      </c>
      <c r="C129" s="16">
        <v>16</v>
      </c>
      <c r="D129" s="86">
        <v>3</v>
      </c>
      <c r="E129" s="20">
        <v>1</v>
      </c>
      <c r="F129" s="33" t="s">
        <v>285</v>
      </c>
      <c r="G129" s="16" t="s">
        <v>34</v>
      </c>
      <c r="H129" s="24">
        <v>0</v>
      </c>
      <c r="I129" s="24">
        <v>10936.44</v>
      </c>
      <c r="J129" s="24">
        <v>10643.64</v>
      </c>
      <c r="K129" s="24">
        <v>292.8</v>
      </c>
      <c r="L129" s="24">
        <v>0</v>
      </c>
      <c r="M129" s="24">
        <f t="shared" si="15"/>
        <v>1.0800249583553523E-12</v>
      </c>
      <c r="N129" s="24">
        <v>2043.56</v>
      </c>
      <c r="O129" s="24"/>
    </row>
    <row r="130" spans="1:15" s="38" customFormat="1" ht="43.5">
      <c r="A130" s="72" t="s">
        <v>313</v>
      </c>
      <c r="B130" s="35" t="s">
        <v>286</v>
      </c>
      <c r="C130" s="16">
        <v>16</v>
      </c>
      <c r="D130" s="86">
        <v>3</v>
      </c>
      <c r="E130" s="20">
        <v>1</v>
      </c>
      <c r="F130" s="33" t="s">
        <v>287</v>
      </c>
      <c r="G130" s="16" t="s">
        <v>32</v>
      </c>
      <c r="H130" s="24">
        <v>0</v>
      </c>
      <c r="I130" s="24">
        <v>0</v>
      </c>
      <c r="J130" s="24">
        <v>0</v>
      </c>
      <c r="K130" s="24">
        <v>0</v>
      </c>
      <c r="L130" s="24">
        <v>0</v>
      </c>
      <c r="M130" s="24">
        <f t="shared" si="15"/>
        <v>0</v>
      </c>
      <c r="N130" s="24">
        <v>28232.13</v>
      </c>
      <c r="O130" s="24"/>
    </row>
    <row r="131" spans="1:15" s="38" customFormat="1" ht="43.5">
      <c r="A131" s="72" t="s">
        <v>299</v>
      </c>
      <c r="B131" s="35" t="s">
        <v>288</v>
      </c>
      <c r="C131" s="16">
        <v>16</v>
      </c>
      <c r="D131" s="86">
        <v>3</v>
      </c>
      <c r="E131" s="20">
        <v>1</v>
      </c>
      <c r="F131" s="33" t="s">
        <v>289</v>
      </c>
      <c r="G131" s="16" t="s">
        <v>64</v>
      </c>
      <c r="H131" s="24">
        <v>0</v>
      </c>
      <c r="I131" s="24">
        <v>0</v>
      </c>
      <c r="J131" s="24">
        <v>0</v>
      </c>
      <c r="K131" s="24">
        <v>0</v>
      </c>
      <c r="L131" s="24">
        <v>0</v>
      </c>
      <c r="M131" s="24">
        <f t="shared" si="15"/>
        <v>0</v>
      </c>
      <c r="N131" s="24">
        <v>3417.3</v>
      </c>
      <c r="O131" s="24"/>
    </row>
    <row r="132" spans="1:15" s="38" customFormat="1" ht="43.5">
      <c r="A132" s="72" t="s">
        <v>299</v>
      </c>
      <c r="B132" s="35" t="s">
        <v>290</v>
      </c>
      <c r="C132" s="16">
        <v>16</v>
      </c>
      <c r="D132" s="86">
        <v>3</v>
      </c>
      <c r="E132" s="20">
        <v>1</v>
      </c>
      <c r="F132" s="33" t="s">
        <v>291</v>
      </c>
      <c r="G132" s="16" t="s">
        <v>292</v>
      </c>
      <c r="H132" s="24">
        <v>0</v>
      </c>
      <c r="I132" s="24">
        <v>0</v>
      </c>
      <c r="J132" s="24">
        <v>0</v>
      </c>
      <c r="K132" s="24">
        <v>0</v>
      </c>
      <c r="L132" s="24">
        <v>0</v>
      </c>
      <c r="M132" s="24">
        <f t="shared" si="15"/>
        <v>0</v>
      </c>
      <c r="N132" s="24">
        <v>2190.57</v>
      </c>
      <c r="O132" s="24"/>
    </row>
    <row r="133" spans="1:15" s="38" customFormat="1" ht="43.5">
      <c r="A133" s="72" t="s">
        <v>299</v>
      </c>
      <c r="B133" s="35" t="s">
        <v>293</v>
      </c>
      <c r="C133" s="16">
        <v>16</v>
      </c>
      <c r="D133" s="86">
        <v>3</v>
      </c>
      <c r="E133" s="20">
        <v>1</v>
      </c>
      <c r="F133" s="33" t="s">
        <v>294</v>
      </c>
      <c r="G133" s="16" t="s">
        <v>246</v>
      </c>
      <c r="H133" s="24">
        <v>0</v>
      </c>
      <c r="I133" s="24">
        <v>3910</v>
      </c>
      <c r="J133" s="24">
        <v>3910</v>
      </c>
      <c r="K133" s="24">
        <v>0</v>
      </c>
      <c r="L133" s="24">
        <v>0</v>
      </c>
      <c r="M133" s="24">
        <f aca="true" t="shared" si="16" ref="M133:M143">H133+I133-J133-K133-L133</f>
        <v>0</v>
      </c>
      <c r="N133" s="24">
        <v>16614</v>
      </c>
      <c r="O133" s="24"/>
    </row>
    <row r="134" spans="1:15" s="38" customFormat="1" ht="57.75">
      <c r="A134" s="72" t="s">
        <v>299</v>
      </c>
      <c r="B134" s="35" t="s">
        <v>295</v>
      </c>
      <c r="C134" s="16">
        <v>16</v>
      </c>
      <c r="D134" s="86">
        <v>3</v>
      </c>
      <c r="E134" s="20">
        <v>1</v>
      </c>
      <c r="F134" s="33" t="s">
        <v>296</v>
      </c>
      <c r="G134" s="16" t="s">
        <v>11</v>
      </c>
      <c r="H134" s="24">
        <v>0</v>
      </c>
      <c r="I134" s="24">
        <v>400</v>
      </c>
      <c r="J134" s="24">
        <v>0</v>
      </c>
      <c r="K134" s="24">
        <v>400</v>
      </c>
      <c r="L134" s="24">
        <v>0</v>
      </c>
      <c r="M134" s="24">
        <f t="shared" si="16"/>
        <v>0</v>
      </c>
      <c r="N134" s="24">
        <v>1600</v>
      </c>
      <c r="O134" s="24"/>
    </row>
    <row r="135" spans="1:15" s="38" customFormat="1" ht="43.5">
      <c r="A135" s="72" t="s">
        <v>299</v>
      </c>
      <c r="B135" s="35" t="s">
        <v>297</v>
      </c>
      <c r="C135" s="16">
        <v>16</v>
      </c>
      <c r="D135" s="86">
        <v>3</v>
      </c>
      <c r="E135" s="20">
        <v>1</v>
      </c>
      <c r="F135" s="33" t="s">
        <v>298</v>
      </c>
      <c r="G135" s="16" t="s">
        <v>79</v>
      </c>
      <c r="H135" s="24">
        <v>0</v>
      </c>
      <c r="I135" s="24">
        <v>0</v>
      </c>
      <c r="J135" s="24">
        <v>0</v>
      </c>
      <c r="K135" s="24">
        <v>0</v>
      </c>
      <c r="L135" s="24">
        <v>0</v>
      </c>
      <c r="M135" s="24">
        <f t="shared" si="16"/>
        <v>0</v>
      </c>
      <c r="N135" s="24">
        <v>1200</v>
      </c>
      <c r="O135" s="24"/>
    </row>
    <row r="136" spans="1:15" s="38" customFormat="1" ht="102">
      <c r="A136" s="72" t="s">
        <v>276</v>
      </c>
      <c r="B136" s="35" t="s">
        <v>277</v>
      </c>
      <c r="C136" s="16">
        <v>16</v>
      </c>
      <c r="D136" s="86">
        <v>3</v>
      </c>
      <c r="E136" s="20">
        <v>1</v>
      </c>
      <c r="F136" s="33" t="s">
        <v>278</v>
      </c>
      <c r="G136" s="16" t="s">
        <v>34</v>
      </c>
      <c r="H136" s="24">
        <v>0</v>
      </c>
      <c r="I136" s="24">
        <v>5279.73</v>
      </c>
      <c r="J136" s="24">
        <v>4986.93</v>
      </c>
      <c r="K136" s="24">
        <v>292.8</v>
      </c>
      <c r="L136" s="24">
        <v>0</v>
      </c>
      <c r="M136" s="24">
        <f t="shared" si="16"/>
        <v>-7.389644451905042E-13</v>
      </c>
      <c r="N136" s="24">
        <v>2720.27</v>
      </c>
      <c r="O136" s="24"/>
    </row>
    <row r="137" spans="1:15" s="38" customFormat="1" ht="43.5">
      <c r="A137" s="72" t="s">
        <v>94</v>
      </c>
      <c r="B137" s="35" t="s">
        <v>279</v>
      </c>
      <c r="C137" s="16">
        <v>16</v>
      </c>
      <c r="D137" s="86">
        <v>3</v>
      </c>
      <c r="E137" s="20">
        <v>1</v>
      </c>
      <c r="F137" s="33" t="s">
        <v>280</v>
      </c>
      <c r="G137" s="16" t="s">
        <v>246</v>
      </c>
      <c r="H137" s="24">
        <v>0</v>
      </c>
      <c r="I137" s="24">
        <v>8993.6</v>
      </c>
      <c r="J137" s="24">
        <v>8993.6</v>
      </c>
      <c r="K137" s="24">
        <v>0</v>
      </c>
      <c r="L137" s="24">
        <v>0</v>
      </c>
      <c r="M137" s="24">
        <f t="shared" si="16"/>
        <v>0</v>
      </c>
      <c r="N137" s="24">
        <v>2006.4</v>
      </c>
      <c r="O137" s="24"/>
    </row>
    <row r="138" spans="1:15" s="38" customFormat="1" ht="43.5">
      <c r="A138" s="72" t="s">
        <v>94</v>
      </c>
      <c r="B138" s="35" t="s">
        <v>82</v>
      </c>
      <c r="C138" s="16">
        <v>16</v>
      </c>
      <c r="D138" s="86">
        <v>3</v>
      </c>
      <c r="E138" s="20">
        <v>1</v>
      </c>
      <c r="F138" s="33" t="s">
        <v>281</v>
      </c>
      <c r="G138" s="16" t="s">
        <v>11</v>
      </c>
      <c r="H138" s="24">
        <v>0</v>
      </c>
      <c r="I138" s="24">
        <v>0</v>
      </c>
      <c r="J138" s="24">
        <v>0</v>
      </c>
      <c r="K138" s="24">
        <v>0</v>
      </c>
      <c r="L138" s="24">
        <v>0</v>
      </c>
      <c r="M138" s="24">
        <f t="shared" si="16"/>
        <v>0</v>
      </c>
      <c r="N138" s="24">
        <v>0</v>
      </c>
      <c r="O138" s="24"/>
    </row>
    <row r="139" spans="1:15" s="38" customFormat="1" ht="43.5">
      <c r="A139" s="72" t="s">
        <v>94</v>
      </c>
      <c r="B139" s="35" t="s">
        <v>83</v>
      </c>
      <c r="C139" s="16">
        <v>16</v>
      </c>
      <c r="D139" s="86">
        <v>3</v>
      </c>
      <c r="E139" s="20">
        <v>1</v>
      </c>
      <c r="F139" s="33" t="s">
        <v>282</v>
      </c>
      <c r="G139" s="16" t="s">
        <v>79</v>
      </c>
      <c r="H139" s="24">
        <v>0</v>
      </c>
      <c r="I139" s="24">
        <v>0</v>
      </c>
      <c r="J139" s="24">
        <v>0</v>
      </c>
      <c r="K139" s="24">
        <v>0</v>
      </c>
      <c r="L139" s="24">
        <v>0</v>
      </c>
      <c r="M139" s="24">
        <f t="shared" si="16"/>
        <v>0</v>
      </c>
      <c r="N139" s="24">
        <v>1000</v>
      </c>
      <c r="O139" s="24"/>
    </row>
    <row r="140" spans="1:15" s="38" customFormat="1" ht="78">
      <c r="A140" s="72" t="s">
        <v>303</v>
      </c>
      <c r="B140" s="35" t="s">
        <v>305</v>
      </c>
      <c r="C140" s="16">
        <v>16</v>
      </c>
      <c r="D140" s="86">
        <v>3</v>
      </c>
      <c r="E140" s="20">
        <v>1</v>
      </c>
      <c r="F140" s="33" t="s">
        <v>308</v>
      </c>
      <c r="G140" s="16" t="s">
        <v>34</v>
      </c>
      <c r="H140" s="24">
        <v>0</v>
      </c>
      <c r="I140" s="24">
        <v>0</v>
      </c>
      <c r="J140" s="24">
        <v>0</v>
      </c>
      <c r="K140" s="24">
        <v>0</v>
      </c>
      <c r="L140" s="24">
        <v>0</v>
      </c>
      <c r="M140" s="24">
        <f t="shared" si="16"/>
        <v>0</v>
      </c>
      <c r="N140" s="24">
        <v>1300</v>
      </c>
      <c r="O140" s="24"/>
    </row>
    <row r="141" spans="1:15" s="38" customFormat="1" ht="43.5">
      <c r="A141" s="72" t="s">
        <v>304</v>
      </c>
      <c r="B141" s="35" t="s">
        <v>84</v>
      </c>
      <c r="C141" s="16">
        <v>16</v>
      </c>
      <c r="D141" s="86">
        <v>3</v>
      </c>
      <c r="E141" s="20">
        <v>1</v>
      </c>
      <c r="F141" s="33" t="s">
        <v>309</v>
      </c>
      <c r="G141" s="16" t="s">
        <v>79</v>
      </c>
      <c r="H141" s="24">
        <v>0</v>
      </c>
      <c r="I141" s="24">
        <v>0</v>
      </c>
      <c r="J141" s="24">
        <v>0</v>
      </c>
      <c r="K141" s="24">
        <v>0</v>
      </c>
      <c r="L141" s="24">
        <v>0</v>
      </c>
      <c r="M141" s="24">
        <f t="shared" si="16"/>
        <v>0</v>
      </c>
      <c r="N141" s="24">
        <v>0</v>
      </c>
      <c r="O141" s="24"/>
    </row>
    <row r="142" spans="1:15" s="38" customFormat="1" ht="43.5">
      <c r="A142" s="72" t="s">
        <v>304</v>
      </c>
      <c r="B142" s="35" t="s">
        <v>306</v>
      </c>
      <c r="C142" s="16">
        <v>16</v>
      </c>
      <c r="D142" s="86">
        <v>3</v>
      </c>
      <c r="E142" s="20">
        <v>1</v>
      </c>
      <c r="F142" s="33" t="s">
        <v>310</v>
      </c>
      <c r="G142" s="16" t="s">
        <v>246</v>
      </c>
      <c r="H142" s="24">
        <v>0</v>
      </c>
      <c r="I142" s="24">
        <v>1586</v>
      </c>
      <c r="J142" s="24">
        <v>1586</v>
      </c>
      <c r="K142" s="24">
        <v>0</v>
      </c>
      <c r="L142" s="24">
        <v>0</v>
      </c>
      <c r="M142" s="24">
        <f t="shared" si="16"/>
        <v>0</v>
      </c>
      <c r="N142" s="24">
        <v>4114</v>
      </c>
      <c r="O142" s="24"/>
    </row>
    <row r="143" spans="1:15" s="38" customFormat="1" ht="57.75">
      <c r="A143" s="72" t="s">
        <v>304</v>
      </c>
      <c r="B143" s="35" t="s">
        <v>307</v>
      </c>
      <c r="C143" s="16">
        <v>16</v>
      </c>
      <c r="D143" s="86">
        <v>3</v>
      </c>
      <c r="E143" s="20">
        <v>1</v>
      </c>
      <c r="F143" s="33" t="s">
        <v>311</v>
      </c>
      <c r="G143" s="16" t="s">
        <v>11</v>
      </c>
      <c r="H143" s="24">
        <v>0</v>
      </c>
      <c r="I143" s="24">
        <v>0</v>
      </c>
      <c r="J143" s="24">
        <v>0</v>
      </c>
      <c r="K143" s="24">
        <v>0</v>
      </c>
      <c r="L143" s="24">
        <v>0</v>
      </c>
      <c r="M143" s="24">
        <f t="shared" si="16"/>
        <v>0</v>
      </c>
      <c r="N143" s="24">
        <v>0</v>
      </c>
      <c r="O143" s="24"/>
    </row>
    <row r="144" spans="1:15" s="38" customFormat="1" ht="123.75" customHeight="1">
      <c r="A144" s="10" t="s">
        <v>209</v>
      </c>
      <c r="B144" s="35" t="s">
        <v>55</v>
      </c>
      <c r="C144" s="16" t="s">
        <v>8</v>
      </c>
      <c r="D144" s="86" t="s">
        <v>9</v>
      </c>
      <c r="E144" s="20">
        <v>2</v>
      </c>
      <c r="F144" s="39" t="s">
        <v>56</v>
      </c>
      <c r="G144" s="16" t="s">
        <v>57</v>
      </c>
      <c r="H144" s="24">
        <v>1999701.59</v>
      </c>
      <c r="I144" s="24">
        <v>1594500</v>
      </c>
      <c r="J144" s="24">
        <v>22784.35</v>
      </c>
      <c r="K144" s="24">
        <v>2357214.58</v>
      </c>
      <c r="L144" s="24">
        <v>0</v>
      </c>
      <c r="M144" s="24">
        <f>H144+I144-J144-K144-L144</f>
        <v>1214202.6599999997</v>
      </c>
      <c r="N144" s="24">
        <v>1214202.66</v>
      </c>
      <c r="O144" s="24">
        <v>0</v>
      </c>
    </row>
    <row r="145" spans="1:15" s="38" customFormat="1" ht="43.5">
      <c r="A145" s="46" t="s">
        <v>300</v>
      </c>
      <c r="B145" s="35" t="s">
        <v>301</v>
      </c>
      <c r="C145" s="16" t="s">
        <v>8</v>
      </c>
      <c r="D145" s="86" t="s">
        <v>9</v>
      </c>
      <c r="E145" s="20">
        <v>1</v>
      </c>
      <c r="F145" s="39" t="s">
        <v>302</v>
      </c>
      <c r="G145" s="16" t="s">
        <v>11</v>
      </c>
      <c r="H145" s="24">
        <v>0</v>
      </c>
      <c r="I145" s="24">
        <v>7770.79</v>
      </c>
      <c r="J145" s="24">
        <v>0</v>
      </c>
      <c r="K145" s="24">
        <v>0</v>
      </c>
      <c r="L145" s="24">
        <v>0</v>
      </c>
      <c r="M145" s="24">
        <f>H145+I145-J145-K145-L145</f>
        <v>7770.79</v>
      </c>
      <c r="N145" s="24">
        <v>0</v>
      </c>
      <c r="O145" s="24">
        <v>0</v>
      </c>
    </row>
    <row r="146" spans="1:16" ht="48.75" customHeight="1">
      <c r="A146" s="101" t="s">
        <v>385</v>
      </c>
      <c r="B146" s="102"/>
      <c r="C146" s="102"/>
      <c r="D146" s="102"/>
      <c r="E146" s="102"/>
      <c r="F146" s="102"/>
      <c r="G146" s="103"/>
      <c r="H146" s="44">
        <f aca="true" t="shared" si="17" ref="H146:M146">SUM(H112:H145)</f>
        <v>4885505.73</v>
      </c>
      <c r="I146" s="44">
        <f t="shared" si="17"/>
        <v>2087498.96</v>
      </c>
      <c r="J146" s="44">
        <f t="shared" si="17"/>
        <v>933191.6200000001</v>
      </c>
      <c r="K146" s="44">
        <f t="shared" si="17"/>
        <v>2623545.64</v>
      </c>
      <c r="L146" s="44">
        <f t="shared" si="17"/>
        <v>-1635.04</v>
      </c>
      <c r="M146" s="44">
        <f t="shared" si="17"/>
        <v>3417902.47</v>
      </c>
      <c r="N146" s="44">
        <f>SUM(N109:N145)</f>
        <v>2229296.38</v>
      </c>
      <c r="O146" s="44"/>
      <c r="P146" s="34"/>
    </row>
    <row r="147" spans="1:16" ht="14.25" customHeight="1">
      <c r="A147" s="101"/>
      <c r="B147" s="102"/>
      <c r="C147" s="102"/>
      <c r="D147" s="102"/>
      <c r="E147" s="102"/>
      <c r="F147" s="102"/>
      <c r="G147" s="103"/>
      <c r="H147" s="44"/>
      <c r="I147" s="44"/>
      <c r="J147" s="44"/>
      <c r="K147" s="44"/>
      <c r="L147" s="44"/>
      <c r="M147" s="44"/>
      <c r="N147" s="44"/>
      <c r="O147" s="44"/>
      <c r="P147" s="34"/>
    </row>
    <row r="148" spans="1:15" ht="36" customHeight="1">
      <c r="A148" s="98" t="s">
        <v>371</v>
      </c>
      <c r="B148" s="99"/>
      <c r="C148" s="99"/>
      <c r="D148" s="99"/>
      <c r="E148" s="99"/>
      <c r="F148" s="99"/>
      <c r="G148" s="100"/>
      <c r="H148" s="90">
        <f aca="true" t="shared" si="18" ref="H148:M148">SUM(H10)</f>
        <v>517018.85000000003</v>
      </c>
      <c r="I148" s="90">
        <f t="shared" si="18"/>
        <v>128201.02</v>
      </c>
      <c r="J148" s="90">
        <f t="shared" si="18"/>
        <v>0</v>
      </c>
      <c r="K148" s="90">
        <f t="shared" si="18"/>
        <v>0</v>
      </c>
      <c r="L148" s="90">
        <f t="shared" si="18"/>
        <v>0</v>
      </c>
      <c r="M148" s="90">
        <f t="shared" si="18"/>
        <v>645219.87</v>
      </c>
      <c r="N148" s="15"/>
      <c r="O148" s="15"/>
    </row>
    <row r="149" spans="1:15" ht="18" customHeight="1">
      <c r="A149" s="98"/>
      <c r="B149" s="99"/>
      <c r="C149" s="99"/>
      <c r="D149" s="99"/>
      <c r="E149" s="99"/>
      <c r="F149" s="99"/>
      <c r="G149" s="100"/>
      <c r="H149" s="90"/>
      <c r="I149" s="90"/>
      <c r="J149" s="90"/>
      <c r="K149" s="90"/>
      <c r="L149" s="90"/>
      <c r="M149" s="90"/>
      <c r="N149" s="15"/>
      <c r="O149" s="15"/>
    </row>
    <row r="150" spans="1:16" ht="36" customHeight="1">
      <c r="A150" s="98" t="s">
        <v>387</v>
      </c>
      <c r="B150" s="99"/>
      <c r="C150" s="99"/>
      <c r="D150" s="99"/>
      <c r="E150" s="99"/>
      <c r="F150" s="99"/>
      <c r="G150" s="100"/>
      <c r="H150" s="44">
        <f aca="true" t="shared" si="19" ref="H150:M150">H111+H61</f>
        <v>210120</v>
      </c>
      <c r="I150" s="44">
        <f t="shared" si="19"/>
        <v>147872</v>
      </c>
      <c r="J150" s="44">
        <f t="shared" si="19"/>
        <v>0</v>
      </c>
      <c r="K150" s="44">
        <f t="shared" si="19"/>
        <v>0</v>
      </c>
      <c r="L150" s="44">
        <f t="shared" si="19"/>
        <v>0</v>
      </c>
      <c r="M150" s="44">
        <f t="shared" si="19"/>
        <v>357992</v>
      </c>
      <c r="N150" s="44"/>
      <c r="O150" s="28"/>
      <c r="P150" s="1">
        <f>M152+M150</f>
        <v>4306326.49</v>
      </c>
    </row>
    <row r="151" spans="1:16" ht="19.5" customHeight="1">
      <c r="A151" s="98"/>
      <c r="B151" s="99"/>
      <c r="C151" s="99"/>
      <c r="D151" s="99"/>
      <c r="E151" s="99"/>
      <c r="F151" s="99"/>
      <c r="G151" s="100"/>
      <c r="H151" s="44"/>
      <c r="I151" s="44"/>
      <c r="J151" s="44"/>
      <c r="K151" s="44"/>
      <c r="L151" s="44"/>
      <c r="M151" s="44"/>
      <c r="N151" s="44"/>
      <c r="O151" s="28"/>
      <c r="P151" s="1"/>
    </row>
    <row r="152" spans="1:16" ht="36" customHeight="1">
      <c r="A152" s="98" t="s">
        <v>386</v>
      </c>
      <c r="B152" s="99"/>
      <c r="C152" s="99"/>
      <c r="D152" s="99"/>
      <c r="E152" s="99"/>
      <c r="F152" s="99"/>
      <c r="G152" s="100"/>
      <c r="H152" s="44">
        <f aca="true" t="shared" si="20" ref="H152:M152">H146+H108</f>
        <v>5371225.050000001</v>
      </c>
      <c r="I152" s="44">
        <f t="shared" si="20"/>
        <v>2491866.41</v>
      </c>
      <c r="J152" s="44">
        <f t="shared" si="20"/>
        <v>1271888.23</v>
      </c>
      <c r="K152" s="44">
        <f t="shared" si="20"/>
        <v>2644858.0700000003</v>
      </c>
      <c r="L152" s="44">
        <f t="shared" si="20"/>
        <v>-1989.33</v>
      </c>
      <c r="M152" s="44">
        <f t="shared" si="20"/>
        <v>3948334.49</v>
      </c>
      <c r="N152" s="44">
        <f>N146+N108+N10</f>
        <v>2985233.88</v>
      </c>
      <c r="O152" s="28"/>
      <c r="P152" s="1"/>
    </row>
    <row r="153" spans="1:16" ht="20.25" customHeight="1">
      <c r="A153" s="98"/>
      <c r="B153" s="99"/>
      <c r="C153" s="99"/>
      <c r="D153" s="99"/>
      <c r="E153" s="99"/>
      <c r="F153" s="99"/>
      <c r="G153" s="100"/>
      <c r="H153" s="44"/>
      <c r="I153" s="44"/>
      <c r="J153" s="44"/>
      <c r="K153" s="44"/>
      <c r="L153" s="44"/>
      <c r="M153" s="44"/>
      <c r="N153" s="44"/>
      <c r="O153" s="28"/>
      <c r="P153" s="1"/>
    </row>
    <row r="154" spans="1:16" ht="36" customHeight="1">
      <c r="A154" s="98" t="s">
        <v>389</v>
      </c>
      <c r="B154" s="99"/>
      <c r="C154" s="99"/>
      <c r="D154" s="99"/>
      <c r="E154" s="99"/>
      <c r="F154" s="99"/>
      <c r="G154" s="100"/>
      <c r="H154" s="90">
        <f aca="true" t="shared" si="21" ref="H154:M154">H148+H150+H152</f>
        <v>6098363.9</v>
      </c>
      <c r="I154" s="90">
        <f t="shared" si="21"/>
        <v>2767939.43</v>
      </c>
      <c r="J154" s="90">
        <f t="shared" si="21"/>
        <v>1271888.23</v>
      </c>
      <c r="K154" s="90">
        <f t="shared" si="21"/>
        <v>2644858.0700000003</v>
      </c>
      <c r="L154" s="90">
        <f t="shared" si="21"/>
        <v>-1989.33</v>
      </c>
      <c r="M154" s="90">
        <f t="shared" si="21"/>
        <v>4951546.36</v>
      </c>
      <c r="N154" s="15"/>
      <c r="O154" s="15"/>
      <c r="P154" s="1"/>
    </row>
    <row r="155" spans="1:15" ht="36" customHeight="1">
      <c r="A155" s="98" t="s">
        <v>372</v>
      </c>
      <c r="B155" s="99"/>
      <c r="C155" s="99"/>
      <c r="D155" s="99"/>
      <c r="E155" s="99"/>
      <c r="F155" s="99"/>
      <c r="G155" s="100"/>
      <c r="H155" s="23"/>
      <c r="I155" s="23"/>
      <c r="J155" s="23"/>
      <c r="K155" s="23"/>
      <c r="L155" s="23"/>
      <c r="M155" s="90">
        <v>997762.15</v>
      </c>
      <c r="N155" s="9"/>
      <c r="O155" s="9"/>
    </row>
    <row r="156" spans="1:15" ht="36" customHeight="1">
      <c r="A156" s="98" t="s">
        <v>373</v>
      </c>
      <c r="B156" s="99"/>
      <c r="C156" s="99"/>
      <c r="D156" s="99"/>
      <c r="E156" s="99"/>
      <c r="F156" s="99"/>
      <c r="G156" s="100"/>
      <c r="H156" s="23"/>
      <c r="I156" s="23"/>
      <c r="J156" s="23"/>
      <c r="K156" s="23"/>
      <c r="L156" s="23"/>
      <c r="M156" s="90">
        <f>SUM(M154+M155)</f>
        <v>5949308.510000001</v>
      </c>
      <c r="N156" s="9"/>
      <c r="O156" s="9"/>
    </row>
    <row r="158" ht="18">
      <c r="M158" s="52"/>
    </row>
    <row r="163" ht="14.25">
      <c r="M163" s="53"/>
    </row>
  </sheetData>
  <sheetProtection/>
  <mergeCells count="16">
    <mergeCell ref="A147:G147"/>
    <mergeCell ref="A149:G149"/>
    <mergeCell ref="A151:G151"/>
    <mergeCell ref="A153:G153"/>
    <mergeCell ref="A58:G58"/>
    <mergeCell ref="A10:G10"/>
    <mergeCell ref="A61:G61"/>
    <mergeCell ref="A111:G111"/>
    <mergeCell ref="A146:G146"/>
    <mergeCell ref="A108:G108"/>
    <mergeCell ref="A156:G156"/>
    <mergeCell ref="A152:G152"/>
    <mergeCell ref="A148:G148"/>
    <mergeCell ref="A154:G154"/>
    <mergeCell ref="A155:G155"/>
    <mergeCell ref="A150:G150"/>
  </mergeCells>
  <printOptions/>
  <pageMargins left="0.7086614173228347" right="0.7086614173228347" top="0.7480314960629921" bottom="0.7480314960629921" header="0.31496062992125984" footer="0.31496062992125984"/>
  <pageSetup fitToHeight="10" fitToWidth="1" horizontalDpi="600" verticalDpi="600" orientation="landscape" paperSize="9" scale="50" r:id="rId1"/>
  <headerFooter>
    <oddHeader>&amp;CELENCO ANALITICO COMPLESSIVO DEI CAPITOLI FINANZIATI DALL'AVANZO VINCOLATO AL 31/12/2018&amp;RALLEGATO A) 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:J9"/>
    </sheetView>
  </sheetViews>
  <sheetFormatPr defaultColWidth="9.140625" defaultRowHeight="15"/>
  <cols>
    <col min="1" max="1" width="14.7109375" style="0" customWidth="1"/>
    <col min="2" max="2" width="11.7109375" style="3" customWidth="1"/>
    <col min="3" max="3" width="11.140625" style="0" customWidth="1"/>
    <col min="4" max="4" width="13.28125" style="0" customWidth="1"/>
    <col min="6" max="6" width="29.7109375" style="2" customWidth="1"/>
    <col min="7" max="7" width="16.7109375" style="4" customWidth="1"/>
    <col min="8" max="8" width="20.57421875" style="1" customWidth="1"/>
    <col min="9" max="9" width="24.7109375" style="1" customWidth="1"/>
    <col min="10" max="10" width="18.8515625" style="1" customWidth="1"/>
    <col min="11" max="13" width="18.8515625" style="1" hidden="1" customWidth="1"/>
    <col min="14" max="14" width="20.57421875" style="0" customWidth="1"/>
  </cols>
  <sheetData>
    <row r="1" spans="1:13" s="2" customFormat="1" ht="72">
      <c r="A1" s="29"/>
      <c r="B1" s="29" t="s">
        <v>1</v>
      </c>
      <c r="C1" s="29" t="s">
        <v>2</v>
      </c>
      <c r="D1" s="45" t="s">
        <v>3</v>
      </c>
      <c r="E1" s="29" t="s">
        <v>4</v>
      </c>
      <c r="F1" s="29" t="s">
        <v>5</v>
      </c>
      <c r="G1" s="29" t="s">
        <v>6</v>
      </c>
      <c r="H1" s="31" t="s">
        <v>323</v>
      </c>
      <c r="I1" s="31" t="s">
        <v>348</v>
      </c>
      <c r="J1" s="31" t="s">
        <v>345</v>
      </c>
      <c r="K1" s="31" t="s">
        <v>324</v>
      </c>
      <c r="L1" s="31" t="s">
        <v>322</v>
      </c>
      <c r="M1" s="31" t="s">
        <v>229</v>
      </c>
    </row>
    <row r="2" spans="1:13" s="5" customFormat="1" ht="28.5">
      <c r="A2" s="113" t="s">
        <v>142</v>
      </c>
      <c r="B2" s="7" t="s">
        <v>12</v>
      </c>
      <c r="C2" s="8" t="s">
        <v>13</v>
      </c>
      <c r="D2" s="8" t="s">
        <v>14</v>
      </c>
      <c r="E2" s="8">
        <v>1</v>
      </c>
      <c r="F2" s="19" t="s">
        <v>15</v>
      </c>
      <c r="G2" s="8" t="s">
        <v>24</v>
      </c>
      <c r="H2" s="24">
        <f>SUM('ELENCO COMPL. ANALITICO AVANZO '!H3)</f>
        <v>0</v>
      </c>
      <c r="I2" s="25">
        <f>SUM('ELENCO COMPL. ANALITICO AVANZO '!L3)</f>
        <v>0</v>
      </c>
      <c r="J2" s="54">
        <f>H2-I2</f>
        <v>0</v>
      </c>
      <c r="K2" s="25">
        <v>0</v>
      </c>
      <c r="L2" s="25">
        <v>0</v>
      </c>
      <c r="M2" s="25">
        <f>K2+L2</f>
        <v>0</v>
      </c>
    </row>
    <row r="3" spans="1:13" s="5" customFormat="1" ht="28.5">
      <c r="A3" s="114"/>
      <c r="B3" s="7" t="s">
        <v>17</v>
      </c>
      <c r="C3" s="8" t="s">
        <v>13</v>
      </c>
      <c r="D3" s="8" t="s">
        <v>14</v>
      </c>
      <c r="E3" s="8">
        <v>1</v>
      </c>
      <c r="F3" s="19" t="s">
        <v>18</v>
      </c>
      <c r="G3" s="8" t="s">
        <v>24</v>
      </c>
      <c r="H3" s="24">
        <f>SUM('ELENCO COMPL. ANALITICO AVANZO '!H4)</f>
        <v>0</v>
      </c>
      <c r="I3" s="25">
        <f>SUM('ELENCO COMPL. ANALITICO AVANZO '!L4)</f>
        <v>0</v>
      </c>
      <c r="J3" s="54">
        <f aca="true" t="shared" si="0" ref="J3:J8">H3-I3</f>
        <v>0</v>
      </c>
      <c r="K3" s="25">
        <v>0</v>
      </c>
      <c r="L3" s="25">
        <v>0</v>
      </c>
      <c r="M3" s="25">
        <f aca="true" t="shared" si="1" ref="M3:M8">K3+L3</f>
        <v>0</v>
      </c>
    </row>
    <row r="4" spans="1:13" s="5" customFormat="1" ht="43.5">
      <c r="A4" s="55" t="s">
        <v>230</v>
      </c>
      <c r="B4" s="7" t="s">
        <v>19</v>
      </c>
      <c r="C4" s="8" t="s">
        <v>13</v>
      </c>
      <c r="D4" s="8" t="s">
        <v>9</v>
      </c>
      <c r="E4" s="8">
        <v>1</v>
      </c>
      <c r="F4" s="19" t="s">
        <v>20</v>
      </c>
      <c r="G4" s="8" t="s">
        <v>21</v>
      </c>
      <c r="H4" s="24">
        <v>273247.38</v>
      </c>
      <c r="I4" s="25">
        <v>-128201.02</v>
      </c>
      <c r="J4" s="54">
        <f t="shared" si="0"/>
        <v>401448.4</v>
      </c>
      <c r="K4" s="25">
        <v>273247.38</v>
      </c>
      <c r="L4" s="25">
        <v>13879.18</v>
      </c>
      <c r="M4" s="25">
        <f t="shared" si="1"/>
        <v>287126.56</v>
      </c>
    </row>
    <row r="5" spans="1:13" s="5" customFormat="1" ht="34.5" customHeight="1">
      <c r="A5" s="113" t="s">
        <v>143</v>
      </c>
      <c r="B5" s="7" t="s">
        <v>22</v>
      </c>
      <c r="C5" s="8" t="s">
        <v>13</v>
      </c>
      <c r="D5" s="8" t="s">
        <v>9</v>
      </c>
      <c r="E5" s="8">
        <v>1</v>
      </c>
      <c r="F5" s="19" t="s">
        <v>23</v>
      </c>
      <c r="G5" s="8" t="s">
        <v>137</v>
      </c>
      <c r="H5" s="24">
        <f>SUM('ELENCO COMPL. ANALITICO AVANZO '!H6)</f>
        <v>220893.02</v>
      </c>
      <c r="I5" s="25">
        <v>0</v>
      </c>
      <c r="J5" s="54">
        <f t="shared" si="0"/>
        <v>220893.02</v>
      </c>
      <c r="K5" s="25">
        <v>220893.02</v>
      </c>
      <c r="L5" s="25">
        <v>0</v>
      </c>
      <c r="M5" s="25">
        <f t="shared" si="1"/>
        <v>220893.02</v>
      </c>
    </row>
    <row r="6" spans="1:13" s="5" customFormat="1" ht="72">
      <c r="A6" s="115"/>
      <c r="B6" s="7" t="s">
        <v>120</v>
      </c>
      <c r="C6" s="8">
        <v>20</v>
      </c>
      <c r="D6" s="8" t="s">
        <v>9</v>
      </c>
      <c r="E6" s="8">
        <v>1</v>
      </c>
      <c r="F6" s="19" t="s">
        <v>136</v>
      </c>
      <c r="G6" s="8" t="s">
        <v>137</v>
      </c>
      <c r="H6" s="24">
        <f>SUM('ELENCO COMPL. ANALITICO AVANZO '!H7)</f>
        <v>0</v>
      </c>
      <c r="I6" s="25">
        <f>SUM('ELENCO COMPL. ANALITICO AVANZO '!L7)</f>
        <v>0</v>
      </c>
      <c r="J6" s="54">
        <f t="shared" si="0"/>
        <v>0</v>
      </c>
      <c r="K6" s="25">
        <v>0</v>
      </c>
      <c r="L6" s="25">
        <v>0</v>
      </c>
      <c r="M6" s="25">
        <f t="shared" si="1"/>
        <v>0</v>
      </c>
    </row>
    <row r="7" spans="1:13" s="5" customFormat="1" ht="43.5">
      <c r="A7" s="115"/>
      <c r="B7" s="7" t="s">
        <v>25</v>
      </c>
      <c r="C7" s="8" t="s">
        <v>13</v>
      </c>
      <c r="D7" s="8" t="s">
        <v>9</v>
      </c>
      <c r="E7" s="8">
        <v>1</v>
      </c>
      <c r="F7" s="19" t="s">
        <v>26</v>
      </c>
      <c r="G7" s="8" t="s">
        <v>137</v>
      </c>
      <c r="H7" s="24">
        <f>SUM('ELENCO COMPL. ANALITICO AVANZO '!H8)</f>
        <v>22878.45</v>
      </c>
      <c r="I7" s="25">
        <f>SUM('ELENCO COMPL. ANALITICO AVANZO '!L8)</f>
        <v>0</v>
      </c>
      <c r="J7" s="54">
        <f t="shared" si="0"/>
        <v>22878.45</v>
      </c>
      <c r="K7" s="25">
        <v>22878.45</v>
      </c>
      <c r="L7" s="25">
        <v>0</v>
      </c>
      <c r="M7" s="25">
        <f t="shared" si="1"/>
        <v>22878.45</v>
      </c>
    </row>
    <row r="8" spans="1:13" s="5" customFormat="1" ht="72">
      <c r="A8" s="114"/>
      <c r="B8" s="7" t="s">
        <v>121</v>
      </c>
      <c r="C8" s="8">
        <v>20</v>
      </c>
      <c r="D8" s="8" t="s">
        <v>9</v>
      </c>
      <c r="E8" s="8">
        <v>2</v>
      </c>
      <c r="F8" s="19" t="s">
        <v>138</v>
      </c>
      <c r="G8" s="8" t="s">
        <v>139</v>
      </c>
      <c r="H8" s="24">
        <f>SUM('ELENCO COMPL. ANALITICO AVANZO '!H9)</f>
        <v>0</v>
      </c>
      <c r="I8" s="25">
        <f>SUM('ELENCO COMPL. ANALITICO AVANZO '!L9)</f>
        <v>0</v>
      </c>
      <c r="J8" s="54">
        <f t="shared" si="0"/>
        <v>0</v>
      </c>
      <c r="K8" s="25">
        <v>0</v>
      </c>
      <c r="L8" s="25">
        <v>0</v>
      </c>
      <c r="M8" s="25">
        <f t="shared" si="1"/>
        <v>0</v>
      </c>
    </row>
    <row r="9" spans="1:13" ht="21" customHeight="1">
      <c r="A9" s="110" t="s">
        <v>379</v>
      </c>
      <c r="B9" s="111"/>
      <c r="C9" s="111"/>
      <c r="D9" s="111"/>
      <c r="E9" s="111"/>
      <c r="F9" s="111"/>
      <c r="G9" s="112"/>
      <c r="H9" s="26">
        <f aca="true" t="shared" si="2" ref="H9:M9">SUM(H2:H8)</f>
        <v>517018.85000000003</v>
      </c>
      <c r="I9" s="26">
        <f t="shared" si="2"/>
        <v>-128201.02</v>
      </c>
      <c r="J9" s="26">
        <f t="shared" si="2"/>
        <v>645219.87</v>
      </c>
      <c r="K9" s="26">
        <f t="shared" si="2"/>
        <v>517018.85000000003</v>
      </c>
      <c r="L9" s="26">
        <f t="shared" si="2"/>
        <v>13879.18</v>
      </c>
      <c r="M9" s="26">
        <f t="shared" si="2"/>
        <v>530898.0299999999</v>
      </c>
    </row>
  </sheetData>
  <sheetProtection/>
  <mergeCells count="3">
    <mergeCell ref="A9:G9"/>
    <mergeCell ref="A2:A3"/>
    <mergeCell ref="A5:A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6" r:id="rId1"/>
  <headerFooter>
    <oddHeader>&amp;RALLEGATO A) 1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0"/>
  <sheetViews>
    <sheetView tabSelected="1" zoomScalePageLayoutView="0" workbookViewId="0" topLeftCell="A1">
      <pane ySplit="1" topLeftCell="A24" activePane="bottomLeft" state="frozen"/>
      <selection pane="topLeft" activeCell="A1" sqref="A1"/>
      <selection pane="bottomLeft" activeCell="G47" sqref="G47"/>
    </sheetView>
  </sheetViews>
  <sheetFormatPr defaultColWidth="9.140625" defaultRowHeight="15"/>
  <cols>
    <col min="1" max="1" width="13.28125" style="60" customWidth="1"/>
    <col min="2" max="2" width="11.7109375" style="3" customWidth="1"/>
    <col min="3" max="3" width="7.140625" style="0" customWidth="1"/>
    <col min="4" max="4" width="8.28125" style="0" customWidth="1"/>
    <col min="6" max="6" width="29.7109375" style="2" customWidth="1"/>
    <col min="7" max="7" width="16.7109375" style="4" customWidth="1"/>
    <col min="8" max="8" width="18.8515625" style="1" customWidth="1"/>
    <col min="9" max="9" width="24.7109375" style="1" customWidth="1"/>
    <col min="10" max="13" width="18.8515625" style="1" customWidth="1"/>
    <col min="14" max="15" width="18.8515625" style="1" hidden="1" customWidth="1"/>
    <col min="16" max="16" width="20.57421875" style="0" customWidth="1"/>
  </cols>
  <sheetData>
    <row r="1" spans="1:15" s="2" customFormat="1" ht="115.5">
      <c r="A1" s="29" t="s">
        <v>0</v>
      </c>
      <c r="B1" s="29" t="s">
        <v>1</v>
      </c>
      <c r="C1" s="10" t="s">
        <v>2</v>
      </c>
      <c r="D1" s="10" t="s">
        <v>3</v>
      </c>
      <c r="E1" s="10" t="s">
        <v>4</v>
      </c>
      <c r="F1" s="10" t="s">
        <v>5</v>
      </c>
      <c r="G1" s="10" t="s">
        <v>6</v>
      </c>
      <c r="H1" s="31" t="s">
        <v>231</v>
      </c>
      <c r="I1" s="30" t="s">
        <v>232</v>
      </c>
      <c r="J1" s="30" t="s">
        <v>233</v>
      </c>
      <c r="K1" s="31" t="s">
        <v>314</v>
      </c>
      <c r="L1" s="30" t="s">
        <v>96</v>
      </c>
      <c r="M1" s="31" t="s">
        <v>237</v>
      </c>
      <c r="N1" s="30" t="s">
        <v>321</v>
      </c>
      <c r="O1" s="30"/>
    </row>
    <row r="2" spans="1:15" s="2" customFormat="1" ht="14.25">
      <c r="A2" s="29"/>
      <c r="B2" s="29"/>
      <c r="C2" s="10"/>
      <c r="D2" s="10"/>
      <c r="E2" s="10"/>
      <c r="F2" s="10"/>
      <c r="G2" s="10"/>
      <c r="H2" s="30" t="s">
        <v>97</v>
      </c>
      <c r="I2" s="30" t="s">
        <v>98</v>
      </c>
      <c r="J2" s="30" t="s">
        <v>99</v>
      </c>
      <c r="K2" s="30" t="s">
        <v>100</v>
      </c>
      <c r="L2" s="30" t="s">
        <v>100</v>
      </c>
      <c r="M2" s="30" t="s">
        <v>144</v>
      </c>
      <c r="N2" s="30" t="s">
        <v>101</v>
      </c>
      <c r="O2" s="30" t="s">
        <v>101</v>
      </c>
    </row>
    <row r="3" spans="1:15" ht="43.5">
      <c r="A3" s="18" t="s">
        <v>326</v>
      </c>
      <c r="B3" s="11" t="s">
        <v>134</v>
      </c>
      <c r="C3" s="12" t="s">
        <v>31</v>
      </c>
      <c r="D3" s="85" t="s">
        <v>9</v>
      </c>
      <c r="E3" s="8">
        <v>1</v>
      </c>
      <c r="F3" s="13" t="s">
        <v>123</v>
      </c>
      <c r="G3" s="12" t="s">
        <v>32</v>
      </c>
      <c r="H3" s="25">
        <v>20000</v>
      </c>
      <c r="I3" s="25">
        <v>0</v>
      </c>
      <c r="J3" s="25">
        <v>0</v>
      </c>
      <c r="K3" s="27">
        <f>H3+I3-J3</f>
        <v>20000</v>
      </c>
      <c r="L3" s="25">
        <v>0</v>
      </c>
      <c r="M3" s="25">
        <f>K3-L3</f>
        <v>20000</v>
      </c>
      <c r="N3" s="25">
        <v>0</v>
      </c>
      <c r="O3" s="25">
        <v>0</v>
      </c>
    </row>
    <row r="4" spans="1:15" ht="31.5" customHeight="1">
      <c r="A4" s="18" t="s">
        <v>327</v>
      </c>
      <c r="B4" s="11" t="s">
        <v>328</v>
      </c>
      <c r="C4" s="12" t="s">
        <v>31</v>
      </c>
      <c r="D4" s="85" t="s">
        <v>9</v>
      </c>
      <c r="E4" s="8">
        <v>1</v>
      </c>
      <c r="F4" s="13" t="s">
        <v>349</v>
      </c>
      <c r="G4" s="12" t="s">
        <v>350</v>
      </c>
      <c r="H4" s="25">
        <v>0</v>
      </c>
      <c r="I4" s="25">
        <v>881.41</v>
      </c>
      <c r="J4" s="25">
        <v>0</v>
      </c>
      <c r="K4" s="27">
        <f>H4+I4-J4</f>
        <v>881.41</v>
      </c>
      <c r="L4" s="25">
        <v>0</v>
      </c>
      <c r="M4" s="25">
        <f>K4-L4</f>
        <v>881.41</v>
      </c>
      <c r="N4" s="25">
        <v>0</v>
      </c>
      <c r="O4" s="25">
        <v>0</v>
      </c>
    </row>
    <row r="5" spans="1:15" ht="43.5">
      <c r="A5" s="18" t="s">
        <v>326</v>
      </c>
      <c r="B5" s="11" t="s">
        <v>135</v>
      </c>
      <c r="C5" s="12" t="s">
        <v>31</v>
      </c>
      <c r="D5" s="85" t="s">
        <v>9</v>
      </c>
      <c r="E5" s="8">
        <v>1</v>
      </c>
      <c r="F5" s="13" t="s">
        <v>122</v>
      </c>
      <c r="G5" s="12" t="s">
        <v>124</v>
      </c>
      <c r="H5" s="25">
        <v>34000</v>
      </c>
      <c r="I5" s="25">
        <v>0</v>
      </c>
      <c r="J5" s="25">
        <v>0</v>
      </c>
      <c r="K5" s="27">
        <f aca="true" t="shared" si="0" ref="K5:K46">H5+I5-J5</f>
        <v>34000</v>
      </c>
      <c r="L5" s="25">
        <v>0</v>
      </c>
      <c r="M5" s="25">
        <f aca="true" t="shared" si="1" ref="M5:M46">K5-L5</f>
        <v>34000</v>
      </c>
      <c r="N5" s="25">
        <v>0</v>
      </c>
      <c r="O5" s="25">
        <v>0</v>
      </c>
    </row>
    <row r="6" spans="1:15" ht="41.25" customHeight="1">
      <c r="A6" s="18" t="s">
        <v>327</v>
      </c>
      <c r="B6" s="11" t="s">
        <v>329</v>
      </c>
      <c r="C6" s="12" t="s">
        <v>31</v>
      </c>
      <c r="D6" s="85" t="s">
        <v>9</v>
      </c>
      <c r="E6" s="8">
        <v>1</v>
      </c>
      <c r="F6" s="13" t="s">
        <v>351</v>
      </c>
      <c r="G6" s="12" t="s">
        <v>45</v>
      </c>
      <c r="H6" s="25">
        <v>0</v>
      </c>
      <c r="I6" s="25">
        <v>2562</v>
      </c>
      <c r="J6" s="25">
        <v>0</v>
      </c>
      <c r="K6" s="27">
        <f>H6+I6-J6</f>
        <v>2562</v>
      </c>
      <c r="L6" s="25">
        <v>0</v>
      </c>
      <c r="M6" s="25">
        <f>K6-L6</f>
        <v>2562</v>
      </c>
      <c r="N6" s="25">
        <v>0</v>
      </c>
      <c r="O6" s="25">
        <v>0</v>
      </c>
    </row>
    <row r="7" spans="1:15" ht="31.5" customHeight="1">
      <c r="A7" s="18" t="s">
        <v>327</v>
      </c>
      <c r="B7" s="11" t="s">
        <v>330</v>
      </c>
      <c r="C7" s="12" t="s">
        <v>31</v>
      </c>
      <c r="D7" s="85" t="s">
        <v>9</v>
      </c>
      <c r="E7" s="8">
        <v>1</v>
      </c>
      <c r="F7" s="13" t="s">
        <v>352</v>
      </c>
      <c r="G7" s="12" t="s">
        <v>27</v>
      </c>
      <c r="H7" s="25">
        <v>0</v>
      </c>
      <c r="I7" s="25">
        <v>1927.12</v>
      </c>
      <c r="J7" s="25">
        <v>0</v>
      </c>
      <c r="K7" s="27">
        <f>H7+I7-J7</f>
        <v>1927.12</v>
      </c>
      <c r="L7" s="25">
        <v>0</v>
      </c>
      <c r="M7" s="25">
        <f>K7-L7</f>
        <v>1927.12</v>
      </c>
      <c r="N7" s="25">
        <v>0</v>
      </c>
      <c r="O7" s="25">
        <v>0</v>
      </c>
    </row>
    <row r="8" spans="1:15" ht="57.75">
      <c r="A8" s="18" t="s">
        <v>331</v>
      </c>
      <c r="B8" s="11" t="s">
        <v>43</v>
      </c>
      <c r="C8" s="12">
        <v>14</v>
      </c>
      <c r="D8" s="85">
        <v>3</v>
      </c>
      <c r="E8" s="8">
        <v>1</v>
      </c>
      <c r="F8" s="39" t="s">
        <v>44</v>
      </c>
      <c r="G8" s="12" t="s">
        <v>45</v>
      </c>
      <c r="H8" s="25">
        <v>8860</v>
      </c>
      <c r="I8" s="25">
        <v>0</v>
      </c>
      <c r="J8" s="25">
        <v>0</v>
      </c>
      <c r="K8" s="27">
        <f t="shared" si="0"/>
        <v>8860</v>
      </c>
      <c r="L8" s="25">
        <v>0</v>
      </c>
      <c r="M8" s="25">
        <f t="shared" si="1"/>
        <v>8860</v>
      </c>
      <c r="N8" s="25">
        <v>0</v>
      </c>
      <c r="O8" s="25">
        <v>0</v>
      </c>
    </row>
    <row r="9" spans="1:15" ht="57.75">
      <c r="A9" s="18" t="s">
        <v>332</v>
      </c>
      <c r="B9" s="11" t="s">
        <v>46</v>
      </c>
      <c r="C9" s="12" t="s">
        <v>31</v>
      </c>
      <c r="D9" s="85" t="s">
        <v>9</v>
      </c>
      <c r="E9" s="8">
        <v>1</v>
      </c>
      <c r="F9" s="13" t="s">
        <v>47</v>
      </c>
      <c r="G9" s="12" t="s">
        <v>34</v>
      </c>
      <c r="H9" s="25">
        <v>626.59</v>
      </c>
      <c r="I9" s="25">
        <v>0</v>
      </c>
      <c r="J9" s="25">
        <v>0</v>
      </c>
      <c r="K9" s="27">
        <f t="shared" si="0"/>
        <v>626.59</v>
      </c>
      <c r="L9" s="25">
        <v>0</v>
      </c>
      <c r="M9" s="25">
        <f t="shared" si="1"/>
        <v>626.59</v>
      </c>
      <c r="N9" s="25">
        <v>0</v>
      </c>
      <c r="O9" s="25">
        <v>0</v>
      </c>
    </row>
    <row r="10" spans="1:15" ht="67.5" customHeight="1">
      <c r="A10" s="18" t="s">
        <v>327</v>
      </c>
      <c r="B10" s="11" t="s">
        <v>118</v>
      </c>
      <c r="C10" s="12" t="s">
        <v>31</v>
      </c>
      <c r="D10" s="85" t="s">
        <v>9</v>
      </c>
      <c r="E10" s="8">
        <v>1</v>
      </c>
      <c r="F10" s="13" t="s">
        <v>353</v>
      </c>
      <c r="G10" s="12" t="s">
        <v>34</v>
      </c>
      <c r="H10" s="25">
        <v>0</v>
      </c>
      <c r="I10" s="25">
        <v>3822.72</v>
      </c>
      <c r="J10" s="25">
        <v>0</v>
      </c>
      <c r="K10" s="27">
        <f>H10+I10-J10</f>
        <v>3822.72</v>
      </c>
      <c r="L10" s="25">
        <v>0</v>
      </c>
      <c r="M10" s="25">
        <f>K10-L10</f>
        <v>3822.72</v>
      </c>
      <c r="N10" s="25">
        <v>0</v>
      </c>
      <c r="O10" s="25">
        <v>0</v>
      </c>
    </row>
    <row r="11" spans="1:15" ht="43.5">
      <c r="A11" s="18" t="s">
        <v>331</v>
      </c>
      <c r="B11" s="11" t="s">
        <v>155</v>
      </c>
      <c r="C11" s="12">
        <v>14</v>
      </c>
      <c r="D11" s="85">
        <v>3</v>
      </c>
      <c r="E11" s="8">
        <v>1</v>
      </c>
      <c r="F11" s="13" t="s">
        <v>156</v>
      </c>
      <c r="G11" s="12" t="s">
        <v>34</v>
      </c>
      <c r="H11" s="25">
        <v>501.29</v>
      </c>
      <c r="I11" s="25">
        <v>0</v>
      </c>
      <c r="J11" s="25">
        <v>0</v>
      </c>
      <c r="K11" s="27">
        <f t="shared" si="0"/>
        <v>501.29</v>
      </c>
      <c r="L11" s="25">
        <v>354.29</v>
      </c>
      <c r="M11" s="25">
        <f t="shared" si="1"/>
        <v>147</v>
      </c>
      <c r="N11" s="25">
        <v>0</v>
      </c>
      <c r="O11" s="25">
        <v>0</v>
      </c>
    </row>
    <row r="12" spans="1:15" ht="58.5" customHeight="1">
      <c r="A12" s="18" t="s">
        <v>327</v>
      </c>
      <c r="B12" s="11" t="s">
        <v>102</v>
      </c>
      <c r="C12" s="12" t="s">
        <v>31</v>
      </c>
      <c r="D12" s="85" t="s">
        <v>9</v>
      </c>
      <c r="E12" s="8">
        <v>1</v>
      </c>
      <c r="F12" s="13" t="s">
        <v>354</v>
      </c>
      <c r="G12" s="12" t="s">
        <v>246</v>
      </c>
      <c r="H12" s="25">
        <v>0</v>
      </c>
      <c r="I12" s="25">
        <v>2399.44</v>
      </c>
      <c r="J12" s="25">
        <v>0</v>
      </c>
      <c r="K12" s="27">
        <f>H12+I12-J12</f>
        <v>2399.44</v>
      </c>
      <c r="L12" s="25">
        <v>0</v>
      </c>
      <c r="M12" s="25">
        <f>K12-L12</f>
        <v>2399.44</v>
      </c>
      <c r="N12" s="25">
        <v>0</v>
      </c>
      <c r="O12" s="25">
        <v>0</v>
      </c>
    </row>
    <row r="13" spans="1:15" ht="52.5" customHeight="1">
      <c r="A13" s="18" t="s">
        <v>327</v>
      </c>
      <c r="B13" s="11" t="s">
        <v>104</v>
      </c>
      <c r="C13" s="12" t="s">
        <v>31</v>
      </c>
      <c r="D13" s="85" t="s">
        <v>9</v>
      </c>
      <c r="E13" s="8">
        <v>1</v>
      </c>
      <c r="F13" s="13" t="s">
        <v>355</v>
      </c>
      <c r="G13" s="12" t="s">
        <v>79</v>
      </c>
      <c r="H13" s="25">
        <v>0</v>
      </c>
      <c r="I13" s="25">
        <v>112.2</v>
      </c>
      <c r="J13" s="25">
        <v>0</v>
      </c>
      <c r="K13" s="27">
        <f>H13+I13-J13</f>
        <v>112.2</v>
      </c>
      <c r="L13" s="25">
        <v>0</v>
      </c>
      <c r="M13" s="25">
        <f>K13-L13</f>
        <v>112.2</v>
      </c>
      <c r="N13" s="25">
        <v>0</v>
      </c>
      <c r="O13" s="25">
        <v>0</v>
      </c>
    </row>
    <row r="14" spans="1:15" ht="57.75">
      <c r="A14" s="18" t="s">
        <v>210</v>
      </c>
      <c r="B14" s="11" t="s">
        <v>333</v>
      </c>
      <c r="C14" s="12" t="s">
        <v>31</v>
      </c>
      <c r="D14" s="85" t="s">
        <v>9</v>
      </c>
      <c r="E14" s="8">
        <v>1</v>
      </c>
      <c r="F14" s="13" t="s">
        <v>356</v>
      </c>
      <c r="G14" s="12" t="s">
        <v>27</v>
      </c>
      <c r="H14" s="25">
        <v>1738.86</v>
      </c>
      <c r="I14" s="25">
        <v>0</v>
      </c>
      <c r="J14" s="25">
        <v>0</v>
      </c>
      <c r="K14" s="27">
        <f t="shared" si="0"/>
        <v>1738.86</v>
      </c>
      <c r="L14" s="25">
        <v>0</v>
      </c>
      <c r="M14" s="25">
        <f t="shared" si="1"/>
        <v>1738.86</v>
      </c>
      <c r="N14" s="25">
        <v>0</v>
      </c>
      <c r="O14" s="25">
        <v>0</v>
      </c>
    </row>
    <row r="15" spans="1:15" ht="57.75">
      <c r="A15" s="18" t="s">
        <v>210</v>
      </c>
      <c r="B15" s="11" t="s">
        <v>89</v>
      </c>
      <c r="C15" s="12" t="s">
        <v>31</v>
      </c>
      <c r="D15" s="85" t="s">
        <v>9</v>
      </c>
      <c r="E15" s="8">
        <v>1</v>
      </c>
      <c r="F15" s="13" t="s">
        <v>151</v>
      </c>
      <c r="G15" s="12" t="s">
        <v>27</v>
      </c>
      <c r="H15" s="25">
        <v>3548.04</v>
      </c>
      <c r="I15" s="25">
        <v>0</v>
      </c>
      <c r="J15" s="25">
        <v>3548.04</v>
      </c>
      <c r="K15" s="27">
        <f t="shared" si="0"/>
        <v>0</v>
      </c>
      <c r="L15" s="25">
        <v>0</v>
      </c>
      <c r="M15" s="25">
        <f t="shared" si="1"/>
        <v>0</v>
      </c>
      <c r="N15" s="25">
        <v>0</v>
      </c>
      <c r="O15" s="25">
        <v>0</v>
      </c>
    </row>
    <row r="16" spans="1:15" ht="57.75">
      <c r="A16" s="18" t="s">
        <v>210</v>
      </c>
      <c r="B16" s="11" t="s">
        <v>334</v>
      </c>
      <c r="C16" s="12" t="s">
        <v>31</v>
      </c>
      <c r="D16" s="85" t="s">
        <v>9</v>
      </c>
      <c r="E16" s="8">
        <v>1</v>
      </c>
      <c r="F16" s="13" t="s">
        <v>151</v>
      </c>
      <c r="G16" s="12" t="s">
        <v>27</v>
      </c>
      <c r="H16" s="25">
        <v>6268.05</v>
      </c>
      <c r="I16" s="25">
        <v>0</v>
      </c>
      <c r="J16" s="25">
        <v>0</v>
      </c>
      <c r="K16" s="27">
        <f t="shared" si="0"/>
        <v>6268.05</v>
      </c>
      <c r="L16" s="25">
        <v>0</v>
      </c>
      <c r="M16" s="25">
        <f t="shared" si="1"/>
        <v>6268.05</v>
      </c>
      <c r="N16" s="25">
        <v>0</v>
      </c>
      <c r="O16" s="25">
        <v>0</v>
      </c>
    </row>
    <row r="17" spans="1:15" s="38" customFormat="1" ht="57.75">
      <c r="A17" s="18" t="s">
        <v>211</v>
      </c>
      <c r="B17" s="35" t="s">
        <v>158</v>
      </c>
      <c r="C17" s="16">
        <v>14</v>
      </c>
      <c r="D17" s="86">
        <v>3</v>
      </c>
      <c r="E17" s="20">
        <v>1</v>
      </c>
      <c r="F17" s="39" t="s">
        <v>161</v>
      </c>
      <c r="G17" s="16" t="s">
        <v>45</v>
      </c>
      <c r="H17" s="24">
        <v>5303.34</v>
      </c>
      <c r="I17" s="24">
        <v>0</v>
      </c>
      <c r="J17" s="24">
        <v>5303.34</v>
      </c>
      <c r="K17" s="27">
        <f t="shared" si="0"/>
        <v>0</v>
      </c>
      <c r="L17" s="25">
        <v>0</v>
      </c>
      <c r="M17" s="25">
        <f t="shared" si="1"/>
        <v>0</v>
      </c>
      <c r="N17" s="25">
        <v>0</v>
      </c>
      <c r="O17" s="25">
        <v>0</v>
      </c>
    </row>
    <row r="18" spans="1:15" s="38" customFormat="1" ht="43.5">
      <c r="A18" s="18" t="s">
        <v>331</v>
      </c>
      <c r="B18" s="35" t="s">
        <v>159</v>
      </c>
      <c r="C18" s="16">
        <v>14</v>
      </c>
      <c r="D18" s="86">
        <v>3</v>
      </c>
      <c r="E18" s="20">
        <v>1</v>
      </c>
      <c r="F18" s="39" t="s">
        <v>162</v>
      </c>
      <c r="G18" s="16" t="s">
        <v>11</v>
      </c>
      <c r="H18" s="24">
        <v>4000</v>
      </c>
      <c r="I18" s="24">
        <v>10952.07</v>
      </c>
      <c r="J18" s="24">
        <v>4000</v>
      </c>
      <c r="K18" s="27">
        <f t="shared" si="0"/>
        <v>10952.07</v>
      </c>
      <c r="L18" s="25">
        <v>0</v>
      </c>
      <c r="M18" s="25">
        <f t="shared" si="1"/>
        <v>10952.07</v>
      </c>
      <c r="N18" s="25">
        <v>0</v>
      </c>
      <c r="O18" s="25">
        <v>0</v>
      </c>
    </row>
    <row r="19" spans="1:15" ht="47.25" customHeight="1">
      <c r="A19" s="18" t="s">
        <v>327</v>
      </c>
      <c r="B19" s="11" t="s">
        <v>163</v>
      </c>
      <c r="C19" s="12">
        <v>14</v>
      </c>
      <c r="D19" s="85">
        <v>3</v>
      </c>
      <c r="E19" s="8">
        <v>2</v>
      </c>
      <c r="F19" s="13" t="s">
        <v>357</v>
      </c>
      <c r="G19" s="12" t="s">
        <v>52</v>
      </c>
      <c r="H19" s="25">
        <v>0</v>
      </c>
      <c r="I19" s="25">
        <v>4026</v>
      </c>
      <c r="J19" s="25">
        <v>0</v>
      </c>
      <c r="K19" s="27">
        <f>H19+I19-J19</f>
        <v>4026</v>
      </c>
      <c r="L19" s="25">
        <v>0</v>
      </c>
      <c r="M19" s="25">
        <f>K19-L19</f>
        <v>4026</v>
      </c>
      <c r="N19" s="25">
        <v>0</v>
      </c>
      <c r="O19" s="25">
        <v>0</v>
      </c>
    </row>
    <row r="20" spans="1:15" s="4" customFormat="1" ht="57.75">
      <c r="A20" s="18" t="s">
        <v>335</v>
      </c>
      <c r="B20" s="7" t="s">
        <v>7</v>
      </c>
      <c r="C20" s="8" t="s">
        <v>8</v>
      </c>
      <c r="D20" s="84" t="s">
        <v>9</v>
      </c>
      <c r="E20" s="8">
        <v>1</v>
      </c>
      <c r="F20" s="19" t="s">
        <v>10</v>
      </c>
      <c r="G20" s="8" t="s">
        <v>11</v>
      </c>
      <c r="H20" s="25">
        <v>184275.76</v>
      </c>
      <c r="I20" s="27">
        <v>32851.72</v>
      </c>
      <c r="J20" s="27">
        <v>11730.71</v>
      </c>
      <c r="K20" s="27">
        <f t="shared" si="0"/>
        <v>205396.77000000002</v>
      </c>
      <c r="L20" s="27">
        <v>30626.78</v>
      </c>
      <c r="M20" s="25">
        <f t="shared" si="1"/>
        <v>174769.99000000002</v>
      </c>
      <c r="N20" s="25">
        <v>0</v>
      </c>
      <c r="O20" s="25">
        <v>0</v>
      </c>
    </row>
    <row r="21" spans="1:15" s="4" customFormat="1" ht="28.5">
      <c r="A21" s="18" t="s">
        <v>331</v>
      </c>
      <c r="B21" s="7" t="s">
        <v>212</v>
      </c>
      <c r="C21" s="8" t="s">
        <v>8</v>
      </c>
      <c r="D21" s="84" t="s">
        <v>9</v>
      </c>
      <c r="E21" s="8">
        <v>1</v>
      </c>
      <c r="F21" s="50" t="s">
        <v>213</v>
      </c>
      <c r="G21" s="8" t="s">
        <v>11</v>
      </c>
      <c r="H21" s="25">
        <v>96308.08</v>
      </c>
      <c r="I21" s="27">
        <v>0</v>
      </c>
      <c r="J21" s="27">
        <v>643.22</v>
      </c>
      <c r="K21" s="27">
        <f t="shared" si="0"/>
        <v>95664.86</v>
      </c>
      <c r="L21" s="27">
        <v>0</v>
      </c>
      <c r="M21" s="25">
        <f t="shared" si="1"/>
        <v>95664.86</v>
      </c>
      <c r="N21" s="25">
        <v>0</v>
      </c>
      <c r="O21" s="25">
        <v>0</v>
      </c>
    </row>
    <row r="22" spans="1:15" ht="57.75">
      <c r="A22" s="18" t="s">
        <v>331</v>
      </c>
      <c r="B22" s="11" t="s">
        <v>214</v>
      </c>
      <c r="C22" s="12" t="s">
        <v>8</v>
      </c>
      <c r="D22" s="85" t="s">
        <v>9</v>
      </c>
      <c r="E22" s="8">
        <v>2</v>
      </c>
      <c r="F22" s="49" t="s">
        <v>215</v>
      </c>
      <c r="G22" s="12" t="s">
        <v>57</v>
      </c>
      <c r="H22" s="25">
        <v>292195.9</v>
      </c>
      <c r="I22" s="25">
        <v>0</v>
      </c>
      <c r="J22" s="25">
        <v>292195.9</v>
      </c>
      <c r="K22" s="27">
        <f>H22+I22-J22</f>
        <v>0</v>
      </c>
      <c r="L22" s="25">
        <v>0</v>
      </c>
      <c r="M22" s="25">
        <f>K22-L22</f>
        <v>0</v>
      </c>
      <c r="N22" s="25">
        <v>0</v>
      </c>
      <c r="O22" s="25">
        <v>0</v>
      </c>
    </row>
    <row r="23" spans="1:15" ht="43.5">
      <c r="A23" s="18" t="s">
        <v>331</v>
      </c>
      <c r="B23" s="11" t="s">
        <v>116</v>
      </c>
      <c r="C23" s="12" t="s">
        <v>8</v>
      </c>
      <c r="D23" s="85" t="s">
        <v>9</v>
      </c>
      <c r="E23" s="8">
        <v>2</v>
      </c>
      <c r="F23" s="49" t="s">
        <v>117</v>
      </c>
      <c r="G23" s="12" t="s">
        <v>57</v>
      </c>
      <c r="H23" s="25">
        <v>1990.79</v>
      </c>
      <c r="I23" s="25">
        <v>0</v>
      </c>
      <c r="J23" s="25">
        <v>1990.79</v>
      </c>
      <c r="K23" s="27">
        <f>H23+I23-J23</f>
        <v>0</v>
      </c>
      <c r="L23" s="25">
        <v>0</v>
      </c>
      <c r="M23" s="25">
        <f>K23-L23</f>
        <v>0</v>
      </c>
      <c r="N23" s="25">
        <v>0</v>
      </c>
      <c r="O23" s="25">
        <v>0</v>
      </c>
    </row>
    <row r="24" spans="1:15" s="4" customFormat="1" ht="28.5">
      <c r="A24" s="18" t="s">
        <v>331</v>
      </c>
      <c r="B24" s="7" t="s">
        <v>216</v>
      </c>
      <c r="C24" s="8" t="s">
        <v>8</v>
      </c>
      <c r="D24" s="84" t="s">
        <v>9</v>
      </c>
      <c r="E24" s="8">
        <v>1</v>
      </c>
      <c r="F24" s="33" t="s">
        <v>217</v>
      </c>
      <c r="G24" s="12" t="s">
        <v>38</v>
      </c>
      <c r="H24" s="25">
        <v>1797.63</v>
      </c>
      <c r="I24" s="27">
        <v>0</v>
      </c>
      <c r="J24" s="27">
        <v>0</v>
      </c>
      <c r="K24" s="27">
        <f t="shared" si="0"/>
        <v>1797.63</v>
      </c>
      <c r="L24" s="27">
        <v>1797.63</v>
      </c>
      <c r="M24" s="25">
        <f t="shared" si="1"/>
        <v>0</v>
      </c>
      <c r="N24" s="25">
        <v>0</v>
      </c>
      <c r="O24" s="25">
        <v>0</v>
      </c>
    </row>
    <row r="25" spans="1:15" s="4" customFormat="1" ht="57.75">
      <c r="A25" s="18" t="s">
        <v>331</v>
      </c>
      <c r="B25" s="7" t="s">
        <v>218</v>
      </c>
      <c r="C25" s="8" t="s">
        <v>8</v>
      </c>
      <c r="D25" s="84" t="s">
        <v>9</v>
      </c>
      <c r="E25" s="8">
        <v>1</v>
      </c>
      <c r="F25" s="33" t="s">
        <v>219</v>
      </c>
      <c r="G25" s="8" t="s">
        <v>11</v>
      </c>
      <c r="H25" s="25">
        <v>14204.31</v>
      </c>
      <c r="I25" s="27">
        <v>9011.62</v>
      </c>
      <c r="J25" s="27">
        <v>2552.86</v>
      </c>
      <c r="K25" s="27">
        <f t="shared" si="0"/>
        <v>20663.07</v>
      </c>
      <c r="L25" s="27">
        <v>0</v>
      </c>
      <c r="M25" s="25">
        <f t="shared" si="1"/>
        <v>20663.07</v>
      </c>
      <c r="N25" s="25">
        <v>0</v>
      </c>
      <c r="O25" s="25">
        <v>0</v>
      </c>
    </row>
    <row r="26" spans="1:15" s="4" customFormat="1" ht="28.5">
      <c r="A26" s="18" t="s">
        <v>331</v>
      </c>
      <c r="B26" s="7" t="s">
        <v>220</v>
      </c>
      <c r="C26" s="8" t="s">
        <v>8</v>
      </c>
      <c r="D26" s="84" t="s">
        <v>9</v>
      </c>
      <c r="E26" s="8">
        <v>1</v>
      </c>
      <c r="F26" s="33" t="s">
        <v>221</v>
      </c>
      <c r="G26" s="8" t="s">
        <v>11</v>
      </c>
      <c r="H26" s="25">
        <v>5630.02</v>
      </c>
      <c r="I26" s="27">
        <v>14375.27</v>
      </c>
      <c r="J26" s="27">
        <v>0</v>
      </c>
      <c r="K26" s="27">
        <f t="shared" si="0"/>
        <v>20005.29</v>
      </c>
      <c r="L26" s="27">
        <v>5630.02</v>
      </c>
      <c r="M26" s="25">
        <f t="shared" si="1"/>
        <v>14375.27</v>
      </c>
      <c r="N26" s="25">
        <v>0</v>
      </c>
      <c r="O26" s="25">
        <v>0</v>
      </c>
    </row>
    <row r="27" spans="1:15" s="4" customFormat="1" ht="28.5">
      <c r="A27" s="18" t="s">
        <v>331</v>
      </c>
      <c r="B27" s="7" t="s">
        <v>222</v>
      </c>
      <c r="C27" s="8" t="s">
        <v>8</v>
      </c>
      <c r="D27" s="84" t="s">
        <v>9</v>
      </c>
      <c r="E27" s="8">
        <v>1</v>
      </c>
      <c r="F27" s="33" t="s">
        <v>223</v>
      </c>
      <c r="G27" s="8" t="s">
        <v>11</v>
      </c>
      <c r="H27" s="25">
        <v>500</v>
      </c>
      <c r="I27" s="27">
        <v>0</v>
      </c>
      <c r="J27" s="27">
        <v>291.03</v>
      </c>
      <c r="K27" s="27">
        <f t="shared" si="0"/>
        <v>208.97000000000003</v>
      </c>
      <c r="L27" s="27">
        <v>208.97</v>
      </c>
      <c r="M27" s="25">
        <f t="shared" si="1"/>
        <v>0</v>
      </c>
      <c r="N27" s="25">
        <v>0</v>
      </c>
      <c r="O27" s="25">
        <v>0</v>
      </c>
    </row>
    <row r="28" spans="1:15" ht="31.5" customHeight="1">
      <c r="A28" s="18" t="s">
        <v>327</v>
      </c>
      <c r="B28" s="11" t="s">
        <v>336</v>
      </c>
      <c r="C28" s="8" t="s">
        <v>8</v>
      </c>
      <c r="D28" s="84" t="s">
        <v>9</v>
      </c>
      <c r="E28" s="8">
        <v>1</v>
      </c>
      <c r="F28" s="13" t="s">
        <v>358</v>
      </c>
      <c r="G28" s="12" t="s">
        <v>359</v>
      </c>
      <c r="H28" s="25">
        <v>0</v>
      </c>
      <c r="I28" s="25">
        <v>6500</v>
      </c>
      <c r="J28" s="25">
        <v>0</v>
      </c>
      <c r="K28" s="27">
        <f>H28+I28-J28</f>
        <v>6500</v>
      </c>
      <c r="L28" s="25">
        <v>0</v>
      </c>
      <c r="M28" s="25">
        <f>K28-L28</f>
        <v>6500</v>
      </c>
      <c r="N28" s="25">
        <v>0</v>
      </c>
      <c r="O28" s="25">
        <v>0</v>
      </c>
    </row>
    <row r="29" spans="1:15" ht="44.25" customHeight="1">
      <c r="A29" s="18" t="s">
        <v>327</v>
      </c>
      <c r="B29" s="11" t="s">
        <v>337</v>
      </c>
      <c r="C29" s="8" t="s">
        <v>8</v>
      </c>
      <c r="D29" s="84" t="s">
        <v>9</v>
      </c>
      <c r="E29" s="8">
        <v>1</v>
      </c>
      <c r="F29" s="13" t="s">
        <v>360</v>
      </c>
      <c r="G29" s="12" t="s">
        <v>361</v>
      </c>
      <c r="H29" s="25">
        <v>0</v>
      </c>
      <c r="I29" s="25">
        <v>2052.04</v>
      </c>
      <c r="J29" s="25">
        <v>0</v>
      </c>
      <c r="K29" s="27">
        <f>H29+I29-J29</f>
        <v>2052.04</v>
      </c>
      <c r="L29" s="25">
        <v>0</v>
      </c>
      <c r="M29" s="25">
        <f>K29-L29</f>
        <v>2052.04</v>
      </c>
      <c r="N29" s="25">
        <v>0</v>
      </c>
      <c r="O29" s="25">
        <v>0</v>
      </c>
    </row>
    <row r="30" spans="1:15" s="4" customFormat="1" ht="43.5">
      <c r="A30" s="18" t="s">
        <v>332</v>
      </c>
      <c r="B30" s="7" t="s">
        <v>146</v>
      </c>
      <c r="C30" s="8" t="s">
        <v>8</v>
      </c>
      <c r="D30" s="84" t="s">
        <v>9</v>
      </c>
      <c r="E30" s="8">
        <v>1</v>
      </c>
      <c r="F30" s="19" t="s">
        <v>147</v>
      </c>
      <c r="G30" s="12" t="s">
        <v>38</v>
      </c>
      <c r="H30" s="25">
        <v>4270.56</v>
      </c>
      <c r="I30" s="27">
        <v>0</v>
      </c>
      <c r="J30" s="27">
        <v>2890.63</v>
      </c>
      <c r="K30" s="27">
        <f t="shared" si="0"/>
        <v>1379.9300000000003</v>
      </c>
      <c r="L30" s="27">
        <v>0</v>
      </c>
      <c r="M30" s="25">
        <f t="shared" si="1"/>
        <v>1379.9300000000003</v>
      </c>
      <c r="N30" s="25">
        <v>0</v>
      </c>
      <c r="O30" s="25">
        <v>0</v>
      </c>
    </row>
    <row r="31" spans="1:15" ht="31.5" customHeight="1">
      <c r="A31" s="18" t="s">
        <v>327</v>
      </c>
      <c r="B31" s="11" t="s">
        <v>338</v>
      </c>
      <c r="C31" s="8" t="s">
        <v>8</v>
      </c>
      <c r="D31" s="84" t="s">
        <v>9</v>
      </c>
      <c r="E31" s="8">
        <v>1</v>
      </c>
      <c r="F31" s="13" t="s">
        <v>362</v>
      </c>
      <c r="G31" s="12" t="s">
        <v>363</v>
      </c>
      <c r="H31" s="25">
        <v>0</v>
      </c>
      <c r="I31" s="25">
        <v>9091.9</v>
      </c>
      <c r="J31" s="25">
        <v>0</v>
      </c>
      <c r="K31" s="27">
        <f>H31+I31-J31</f>
        <v>9091.9</v>
      </c>
      <c r="L31" s="25">
        <v>0</v>
      </c>
      <c r="M31" s="25">
        <f>K31-L31</f>
        <v>9091.9</v>
      </c>
      <c r="N31" s="25">
        <v>0</v>
      </c>
      <c r="O31" s="25">
        <v>0</v>
      </c>
    </row>
    <row r="32" spans="1:15" ht="31.5" customHeight="1">
      <c r="A32" s="18" t="s">
        <v>327</v>
      </c>
      <c r="B32" s="11" t="s">
        <v>339</v>
      </c>
      <c r="C32" s="8" t="s">
        <v>8</v>
      </c>
      <c r="D32" s="84" t="s">
        <v>9</v>
      </c>
      <c r="E32" s="8">
        <v>1</v>
      </c>
      <c r="F32" s="13" t="s">
        <v>364</v>
      </c>
      <c r="G32" s="12" t="s">
        <v>11</v>
      </c>
      <c r="H32" s="25">
        <v>0</v>
      </c>
      <c r="I32" s="25">
        <v>27720</v>
      </c>
      <c r="J32" s="25">
        <v>0</v>
      </c>
      <c r="K32" s="27">
        <f>H32+I32-J32</f>
        <v>27720</v>
      </c>
      <c r="L32" s="25">
        <v>0</v>
      </c>
      <c r="M32" s="25">
        <f>K32-L32</f>
        <v>27720</v>
      </c>
      <c r="N32" s="25">
        <v>0</v>
      </c>
      <c r="O32" s="25">
        <v>0</v>
      </c>
    </row>
    <row r="33" spans="1:15" s="4" customFormat="1" ht="57.75">
      <c r="A33" s="18" t="s">
        <v>125</v>
      </c>
      <c r="B33" s="7" t="s">
        <v>128</v>
      </c>
      <c r="C33" s="8" t="s">
        <v>8</v>
      </c>
      <c r="D33" s="84" t="s">
        <v>9</v>
      </c>
      <c r="E33" s="8">
        <v>1</v>
      </c>
      <c r="F33" s="19" t="s">
        <v>129</v>
      </c>
      <c r="G33" s="8" t="s">
        <v>27</v>
      </c>
      <c r="H33" s="25">
        <v>250</v>
      </c>
      <c r="I33" s="27">
        <v>0</v>
      </c>
      <c r="J33" s="27">
        <v>0</v>
      </c>
      <c r="K33" s="27">
        <f t="shared" si="0"/>
        <v>250</v>
      </c>
      <c r="L33" s="27">
        <v>250</v>
      </c>
      <c r="M33" s="25">
        <f t="shared" si="1"/>
        <v>0</v>
      </c>
      <c r="N33" s="25">
        <v>0</v>
      </c>
      <c r="O33" s="25">
        <v>0</v>
      </c>
    </row>
    <row r="34" spans="1:15" ht="57.75" customHeight="1">
      <c r="A34" s="18" t="s">
        <v>327</v>
      </c>
      <c r="B34" s="11" t="s">
        <v>284</v>
      </c>
      <c r="C34" s="8" t="s">
        <v>8</v>
      </c>
      <c r="D34" s="84" t="s">
        <v>9</v>
      </c>
      <c r="E34" s="8">
        <v>1</v>
      </c>
      <c r="F34" s="13" t="s">
        <v>365</v>
      </c>
      <c r="G34" s="12" t="s">
        <v>34</v>
      </c>
      <c r="H34" s="25">
        <v>0</v>
      </c>
      <c r="I34" s="25">
        <v>292.8</v>
      </c>
      <c r="J34" s="25">
        <v>0</v>
      </c>
      <c r="K34" s="27">
        <f>H34+I34-J34</f>
        <v>292.8</v>
      </c>
      <c r="L34" s="25">
        <v>0</v>
      </c>
      <c r="M34" s="25">
        <f>K34-L34</f>
        <v>292.8</v>
      </c>
      <c r="N34" s="25">
        <v>0</v>
      </c>
      <c r="O34" s="25">
        <v>0</v>
      </c>
    </row>
    <row r="35" spans="1:15" ht="45" customHeight="1">
      <c r="A35" s="18" t="s">
        <v>327</v>
      </c>
      <c r="B35" s="11" t="s">
        <v>277</v>
      </c>
      <c r="C35" s="8" t="s">
        <v>8</v>
      </c>
      <c r="D35" s="84" t="s">
        <v>9</v>
      </c>
      <c r="E35" s="8">
        <v>1</v>
      </c>
      <c r="F35" s="13" t="s">
        <v>366</v>
      </c>
      <c r="G35" s="12" t="s">
        <v>34</v>
      </c>
      <c r="H35" s="25">
        <v>0</v>
      </c>
      <c r="I35" s="25">
        <v>292.8</v>
      </c>
      <c r="J35" s="25">
        <v>0</v>
      </c>
      <c r="K35" s="27">
        <f>H35+I35-J35</f>
        <v>292.8</v>
      </c>
      <c r="L35" s="25">
        <v>0</v>
      </c>
      <c r="M35" s="25">
        <f>K35-L35</f>
        <v>292.8</v>
      </c>
      <c r="N35" s="25">
        <v>0</v>
      </c>
      <c r="O35" s="25">
        <v>0</v>
      </c>
    </row>
    <row r="36" spans="1:15" ht="28.5">
      <c r="A36" s="18" t="s">
        <v>340</v>
      </c>
      <c r="B36" s="11" t="s">
        <v>111</v>
      </c>
      <c r="C36" s="12" t="s">
        <v>8</v>
      </c>
      <c r="D36" s="85" t="s">
        <v>9</v>
      </c>
      <c r="E36" s="8">
        <v>1</v>
      </c>
      <c r="F36" s="13" t="s">
        <v>112</v>
      </c>
      <c r="G36" s="12" t="s">
        <v>33</v>
      </c>
      <c r="H36" s="25">
        <v>19635.1</v>
      </c>
      <c r="I36" s="25">
        <v>0</v>
      </c>
      <c r="J36" s="25">
        <v>0</v>
      </c>
      <c r="K36" s="27">
        <f t="shared" si="0"/>
        <v>19635.1</v>
      </c>
      <c r="L36" s="25">
        <v>0</v>
      </c>
      <c r="M36" s="25">
        <f t="shared" si="1"/>
        <v>19635.1</v>
      </c>
      <c r="N36" s="25">
        <v>0</v>
      </c>
      <c r="O36" s="25">
        <v>0</v>
      </c>
    </row>
    <row r="37" spans="1:15" ht="31.5" customHeight="1">
      <c r="A37" s="18" t="s">
        <v>327</v>
      </c>
      <c r="B37" s="11" t="s">
        <v>113</v>
      </c>
      <c r="C37" s="12">
        <v>16</v>
      </c>
      <c r="D37" s="89" t="s">
        <v>9</v>
      </c>
      <c r="E37" s="8">
        <v>2</v>
      </c>
      <c r="F37" s="13" t="s">
        <v>367</v>
      </c>
      <c r="G37" s="12" t="s">
        <v>115</v>
      </c>
      <c r="H37" s="25">
        <v>0</v>
      </c>
      <c r="I37" s="25">
        <v>96970.66</v>
      </c>
      <c r="J37" s="25">
        <v>0</v>
      </c>
      <c r="K37" s="27">
        <f t="shared" si="0"/>
        <v>96970.66</v>
      </c>
      <c r="L37" s="25">
        <v>0</v>
      </c>
      <c r="M37" s="25">
        <f t="shared" si="1"/>
        <v>96970.66</v>
      </c>
      <c r="N37" s="25">
        <v>0</v>
      </c>
      <c r="O37" s="25">
        <v>0</v>
      </c>
    </row>
    <row r="38" spans="1:15" ht="81.75" customHeight="1">
      <c r="A38" s="18" t="s">
        <v>327</v>
      </c>
      <c r="B38" s="11" t="s">
        <v>55</v>
      </c>
      <c r="C38" s="12">
        <v>16</v>
      </c>
      <c r="D38" s="89" t="s">
        <v>9</v>
      </c>
      <c r="E38" s="8">
        <v>2</v>
      </c>
      <c r="F38" s="13" t="s">
        <v>56</v>
      </c>
      <c r="G38" s="12" t="s">
        <v>57</v>
      </c>
      <c r="H38" s="25">
        <v>0</v>
      </c>
      <c r="I38" s="25">
        <v>2357214.58</v>
      </c>
      <c r="J38" s="25">
        <v>0</v>
      </c>
      <c r="K38" s="27">
        <f t="shared" si="0"/>
        <v>2357214.58</v>
      </c>
      <c r="L38" s="25">
        <v>0</v>
      </c>
      <c r="M38" s="25">
        <f t="shared" si="1"/>
        <v>2357214.58</v>
      </c>
      <c r="N38" s="25">
        <v>0</v>
      </c>
      <c r="O38" s="25">
        <v>0</v>
      </c>
    </row>
    <row r="39" spans="1:15" ht="85.5" customHeight="1">
      <c r="A39" s="18" t="s">
        <v>327</v>
      </c>
      <c r="B39" s="11" t="s">
        <v>341</v>
      </c>
      <c r="C39" s="12">
        <v>16</v>
      </c>
      <c r="D39" s="89" t="s">
        <v>9</v>
      </c>
      <c r="E39" s="8">
        <v>2</v>
      </c>
      <c r="F39" s="13" t="s">
        <v>368</v>
      </c>
      <c r="G39" s="12" t="s">
        <v>77</v>
      </c>
      <c r="H39" s="25">
        <v>0</v>
      </c>
      <c r="I39" s="25">
        <v>3282.29</v>
      </c>
      <c r="J39" s="25">
        <v>0</v>
      </c>
      <c r="K39" s="27">
        <f t="shared" si="0"/>
        <v>3282.29</v>
      </c>
      <c r="L39" s="25">
        <v>0</v>
      </c>
      <c r="M39" s="25">
        <f t="shared" si="1"/>
        <v>3282.29</v>
      </c>
      <c r="N39" s="25">
        <v>0</v>
      </c>
      <c r="O39" s="25">
        <v>0</v>
      </c>
    </row>
    <row r="40" spans="1:15" ht="46.5" customHeight="1">
      <c r="A40" s="18" t="s">
        <v>327</v>
      </c>
      <c r="B40" s="11" t="s">
        <v>342</v>
      </c>
      <c r="C40" s="12">
        <v>16</v>
      </c>
      <c r="D40" s="89" t="s">
        <v>9</v>
      </c>
      <c r="E40" s="8">
        <v>2</v>
      </c>
      <c r="F40" s="13" t="s">
        <v>369</v>
      </c>
      <c r="G40" s="12" t="s">
        <v>115</v>
      </c>
      <c r="H40" s="25">
        <v>0</v>
      </c>
      <c r="I40" s="25">
        <v>303.04</v>
      </c>
      <c r="J40" s="25">
        <v>0</v>
      </c>
      <c r="K40" s="27">
        <f t="shared" si="0"/>
        <v>303.04</v>
      </c>
      <c r="L40" s="25">
        <v>0</v>
      </c>
      <c r="M40" s="25">
        <f t="shared" si="1"/>
        <v>303.04</v>
      </c>
      <c r="N40" s="25">
        <v>0</v>
      </c>
      <c r="O40" s="25">
        <v>0</v>
      </c>
    </row>
    <row r="41" spans="1:15" ht="87">
      <c r="A41" s="18" t="s">
        <v>340</v>
      </c>
      <c r="B41" s="11" t="s">
        <v>58</v>
      </c>
      <c r="C41" s="12" t="s">
        <v>8</v>
      </c>
      <c r="D41" s="85" t="s">
        <v>9</v>
      </c>
      <c r="E41" s="8">
        <v>2</v>
      </c>
      <c r="F41" s="13" t="s">
        <v>59</v>
      </c>
      <c r="G41" s="12" t="s">
        <v>57</v>
      </c>
      <c r="H41" s="25">
        <v>6064.06</v>
      </c>
      <c r="I41" s="25">
        <v>0</v>
      </c>
      <c r="J41" s="25">
        <v>0</v>
      </c>
      <c r="K41" s="27">
        <f t="shared" si="0"/>
        <v>6064.06</v>
      </c>
      <c r="L41" s="25">
        <v>0</v>
      </c>
      <c r="M41" s="25">
        <f t="shared" si="1"/>
        <v>6064.06</v>
      </c>
      <c r="N41" s="25">
        <v>0</v>
      </c>
      <c r="O41" s="25">
        <v>0</v>
      </c>
    </row>
    <row r="42" spans="1:15" ht="31.5" customHeight="1">
      <c r="A42" s="18" t="s">
        <v>327</v>
      </c>
      <c r="B42" s="11" t="s">
        <v>343</v>
      </c>
      <c r="C42" s="12" t="s">
        <v>8</v>
      </c>
      <c r="D42" s="85" t="s">
        <v>9</v>
      </c>
      <c r="E42" s="8">
        <v>2</v>
      </c>
      <c r="F42" s="13" t="s">
        <v>370</v>
      </c>
      <c r="G42" s="12" t="s">
        <v>57</v>
      </c>
      <c r="H42" s="25">
        <v>0</v>
      </c>
      <c r="I42" s="25">
        <v>14908.27</v>
      </c>
      <c r="J42" s="25">
        <v>0</v>
      </c>
      <c r="K42" s="27">
        <f t="shared" si="0"/>
        <v>14908.27</v>
      </c>
      <c r="L42" s="25">
        <v>0</v>
      </c>
      <c r="M42" s="25">
        <f t="shared" si="1"/>
        <v>14908.27</v>
      </c>
      <c r="N42" s="25">
        <v>0</v>
      </c>
      <c r="O42" s="25">
        <v>0</v>
      </c>
    </row>
    <row r="43" spans="1:15" ht="43.5">
      <c r="A43" s="18" t="s">
        <v>210</v>
      </c>
      <c r="B43" s="11" t="s">
        <v>61</v>
      </c>
      <c r="C43" s="12" t="s">
        <v>8</v>
      </c>
      <c r="D43" s="85" t="s">
        <v>9</v>
      </c>
      <c r="E43" s="8">
        <v>1</v>
      </c>
      <c r="F43" s="13" t="s">
        <v>148</v>
      </c>
      <c r="G43" s="12" t="s">
        <v>34</v>
      </c>
      <c r="H43" s="25">
        <v>100769.23</v>
      </c>
      <c r="I43" s="25">
        <v>0</v>
      </c>
      <c r="J43" s="25">
        <v>0</v>
      </c>
      <c r="K43" s="27">
        <f t="shared" si="0"/>
        <v>100769.23</v>
      </c>
      <c r="L43" s="25">
        <v>0</v>
      </c>
      <c r="M43" s="25">
        <f t="shared" si="1"/>
        <v>100769.23</v>
      </c>
      <c r="N43" s="25">
        <v>0</v>
      </c>
      <c r="O43" s="25">
        <v>0</v>
      </c>
    </row>
    <row r="44" spans="1:15" ht="43.5">
      <c r="A44" s="18" t="s">
        <v>210</v>
      </c>
      <c r="B44" s="11" t="s">
        <v>67</v>
      </c>
      <c r="C44" s="12" t="s">
        <v>8</v>
      </c>
      <c r="D44" s="85" t="s">
        <v>9</v>
      </c>
      <c r="E44" s="8">
        <v>1</v>
      </c>
      <c r="F44" s="13" t="s">
        <v>68</v>
      </c>
      <c r="G44" s="12" t="s">
        <v>38</v>
      </c>
      <c r="H44" s="25">
        <v>142221</v>
      </c>
      <c r="I44" s="25">
        <v>159568.22</v>
      </c>
      <c r="J44" s="25">
        <v>80927.95</v>
      </c>
      <c r="K44" s="27">
        <f t="shared" si="0"/>
        <v>220861.26999999996</v>
      </c>
      <c r="L44" s="25">
        <v>484</v>
      </c>
      <c r="M44" s="25">
        <f t="shared" si="1"/>
        <v>220377.26999999996</v>
      </c>
      <c r="N44" s="25">
        <v>0</v>
      </c>
      <c r="O44" s="25">
        <v>0</v>
      </c>
    </row>
    <row r="45" spans="1:15" ht="57.75">
      <c r="A45" s="18" t="s">
        <v>210</v>
      </c>
      <c r="B45" s="11" t="s">
        <v>70</v>
      </c>
      <c r="C45" s="12" t="s">
        <v>8</v>
      </c>
      <c r="D45" s="85" t="s">
        <v>9</v>
      </c>
      <c r="E45" s="8">
        <v>1</v>
      </c>
      <c r="F45" s="13" t="s">
        <v>149</v>
      </c>
      <c r="G45" s="12" t="s">
        <v>11</v>
      </c>
      <c r="H45" s="25">
        <v>8034.3</v>
      </c>
      <c r="I45" s="25">
        <v>7577.82</v>
      </c>
      <c r="J45" s="25">
        <v>6194.06</v>
      </c>
      <c r="K45" s="27">
        <f t="shared" si="0"/>
        <v>9418.059999999998</v>
      </c>
      <c r="L45" s="25">
        <v>1151.04</v>
      </c>
      <c r="M45" s="25">
        <f t="shared" si="1"/>
        <v>8267.019999999997</v>
      </c>
      <c r="N45" s="25">
        <v>0</v>
      </c>
      <c r="O45" s="25">
        <v>0</v>
      </c>
    </row>
    <row r="46" spans="1:15" ht="57.75">
      <c r="A46" s="18" t="s">
        <v>325</v>
      </c>
      <c r="B46" s="11" t="s">
        <v>72</v>
      </c>
      <c r="C46" s="12" t="s">
        <v>8</v>
      </c>
      <c r="D46" s="85" t="s">
        <v>9</v>
      </c>
      <c r="E46" s="8">
        <v>1</v>
      </c>
      <c r="F46" s="13" t="s">
        <v>150</v>
      </c>
      <c r="G46" s="12" t="s">
        <v>74</v>
      </c>
      <c r="H46" s="25">
        <v>0</v>
      </c>
      <c r="I46" s="25">
        <v>1228.76</v>
      </c>
      <c r="J46" s="25">
        <v>0</v>
      </c>
      <c r="K46" s="27">
        <f t="shared" si="0"/>
        <v>1228.76</v>
      </c>
      <c r="L46" s="25">
        <v>0</v>
      </c>
      <c r="M46" s="25">
        <f t="shared" si="1"/>
        <v>1228.76</v>
      </c>
      <c r="N46" s="25">
        <v>0</v>
      </c>
      <c r="O46" s="25">
        <v>0</v>
      </c>
    </row>
    <row r="47" spans="1:15" ht="42" customHeight="1">
      <c r="A47" s="18" t="s">
        <v>211</v>
      </c>
      <c r="B47" s="11" t="s">
        <v>78</v>
      </c>
      <c r="C47" s="12" t="s">
        <v>8</v>
      </c>
      <c r="D47" s="85" t="s">
        <v>9</v>
      </c>
      <c r="E47" s="8">
        <v>1</v>
      </c>
      <c r="F47" s="49" t="s">
        <v>224</v>
      </c>
      <c r="G47" s="12" t="s">
        <v>11</v>
      </c>
      <c r="H47" s="25">
        <v>1340</v>
      </c>
      <c r="I47" s="25">
        <v>0</v>
      </c>
      <c r="J47" s="25">
        <v>0</v>
      </c>
      <c r="K47" s="27">
        <f>H47+I47-J47</f>
        <v>1340</v>
      </c>
      <c r="L47" s="25">
        <v>1340</v>
      </c>
      <c r="M47" s="25">
        <f>K47-L47</f>
        <v>0</v>
      </c>
      <c r="N47" s="25">
        <v>0</v>
      </c>
      <c r="O47" s="25">
        <v>0</v>
      </c>
    </row>
    <row r="48" spans="1:15" ht="57.75">
      <c r="A48" s="18" t="s">
        <v>325</v>
      </c>
      <c r="B48" s="11" t="s">
        <v>295</v>
      </c>
      <c r="C48" s="12" t="s">
        <v>8</v>
      </c>
      <c r="D48" s="85" t="s">
        <v>9</v>
      </c>
      <c r="E48" s="8">
        <v>1</v>
      </c>
      <c r="F48" s="13" t="s">
        <v>150</v>
      </c>
      <c r="G48" s="12" t="s">
        <v>74</v>
      </c>
      <c r="H48" s="25">
        <v>0</v>
      </c>
      <c r="I48" s="25">
        <v>400</v>
      </c>
      <c r="J48" s="25">
        <v>0</v>
      </c>
      <c r="K48" s="27">
        <f>H48+I48-J48</f>
        <v>400</v>
      </c>
      <c r="L48" s="25">
        <v>0</v>
      </c>
      <c r="M48" s="25">
        <f>K48-L48</f>
        <v>400</v>
      </c>
      <c r="N48" s="25">
        <v>0</v>
      </c>
      <c r="O48" s="25">
        <v>0</v>
      </c>
    </row>
    <row r="49" spans="1:15" ht="57.75">
      <c r="A49" s="18" t="s">
        <v>210</v>
      </c>
      <c r="B49" s="11" t="s">
        <v>344</v>
      </c>
      <c r="C49" s="12" t="s">
        <v>8</v>
      </c>
      <c r="D49" s="85" t="s">
        <v>9</v>
      </c>
      <c r="E49" s="8">
        <v>1</v>
      </c>
      <c r="F49" s="13" t="s">
        <v>150</v>
      </c>
      <c r="G49" s="12" t="s">
        <v>74</v>
      </c>
      <c r="H49" s="25">
        <v>20010.81</v>
      </c>
      <c r="I49" s="25">
        <v>0</v>
      </c>
      <c r="J49" s="25">
        <v>0</v>
      </c>
      <c r="K49" s="27">
        <f>H49+I49-J49</f>
        <v>20010.81</v>
      </c>
      <c r="L49" s="25">
        <v>0</v>
      </c>
      <c r="M49" s="25">
        <f>K49-L49</f>
        <v>20010.81</v>
      </c>
      <c r="N49" s="25">
        <v>0</v>
      </c>
      <c r="O49" s="25">
        <v>0</v>
      </c>
    </row>
    <row r="50" spans="1:15" ht="25.5" customHeight="1">
      <c r="A50" s="116" t="s">
        <v>378</v>
      </c>
      <c r="B50" s="117"/>
      <c r="C50" s="117"/>
      <c r="D50" s="117"/>
      <c r="E50" s="117"/>
      <c r="F50" s="117"/>
      <c r="G50" s="118"/>
      <c r="H50" s="26">
        <f>SUM(H3:H49)</f>
        <v>984343.7200000003</v>
      </c>
      <c r="I50" s="26">
        <f aca="true" t="shared" si="2" ref="I50:O50">SUM(I3:I49)</f>
        <v>2770324.75</v>
      </c>
      <c r="J50" s="26">
        <f t="shared" si="2"/>
        <v>412268.53</v>
      </c>
      <c r="K50" s="26">
        <f t="shared" si="2"/>
        <v>3342399.94</v>
      </c>
      <c r="L50" s="26">
        <f t="shared" si="2"/>
        <v>41842.73</v>
      </c>
      <c r="M50" s="26">
        <f t="shared" si="2"/>
        <v>3300557.21</v>
      </c>
      <c r="N50" s="26">
        <f t="shared" si="2"/>
        <v>0</v>
      </c>
      <c r="O50" s="26">
        <f t="shared" si="2"/>
        <v>0</v>
      </c>
    </row>
  </sheetData>
  <sheetProtection/>
  <mergeCells count="1">
    <mergeCell ref="A50:G50"/>
  </mergeCells>
  <printOptions/>
  <pageMargins left="0.7086614173228347" right="0.7086614173228347" top="0.7480314960629921" bottom="0.7480314960629921" header="0.31496062992125984" footer="0.31496062992125984"/>
  <pageSetup fitToHeight="10" fitToWidth="1" horizontalDpi="600" verticalDpi="600" orientation="landscape" paperSize="9" scale="60" r:id="rId1"/>
  <headerFooter>
    <oddHeader>&amp;CELENCO ANALITICO PER CAPITOLO DEL FONDO PLURIENNALE VINCOLATO&amp;RALLEGATO A) 1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6"/>
  <sheetViews>
    <sheetView zoomScalePageLayoutView="0" workbookViewId="0" topLeftCell="A1">
      <pane ySplit="1" topLeftCell="A8" activePane="bottomLeft" state="frozen"/>
      <selection pane="topLeft" activeCell="A1" sqref="A1"/>
      <selection pane="bottomLeft" activeCell="A1" sqref="A1:M9"/>
    </sheetView>
  </sheetViews>
  <sheetFormatPr defaultColWidth="9.140625" defaultRowHeight="15"/>
  <cols>
    <col min="1" max="1" width="13.28125" style="60" customWidth="1"/>
    <col min="2" max="2" width="11.7109375" style="3" customWidth="1"/>
    <col min="3" max="3" width="7.140625" style="0" customWidth="1"/>
    <col min="4" max="4" width="8.28125" style="0" customWidth="1"/>
    <col min="6" max="6" width="29.7109375" style="2" customWidth="1"/>
    <col min="7" max="7" width="16.7109375" style="4" customWidth="1"/>
    <col min="8" max="8" width="18.8515625" style="1" customWidth="1"/>
    <col min="9" max="9" width="24.7109375" style="1" customWidth="1"/>
    <col min="10" max="13" width="18.8515625" style="1" customWidth="1"/>
    <col min="14" max="15" width="18.8515625" style="1" hidden="1" customWidth="1"/>
    <col min="16" max="16" width="20.57421875" style="0" hidden="1" customWidth="1"/>
  </cols>
  <sheetData>
    <row r="1" spans="1:15" s="2" customFormat="1" ht="115.5">
      <c r="A1" s="29" t="s">
        <v>0</v>
      </c>
      <c r="B1" s="29" t="s">
        <v>1</v>
      </c>
      <c r="C1" s="29" t="s">
        <v>2</v>
      </c>
      <c r="D1" s="29" t="s">
        <v>3</v>
      </c>
      <c r="E1" s="29" t="s">
        <v>4</v>
      </c>
      <c r="F1" s="29" t="s">
        <v>5</v>
      </c>
      <c r="G1" s="29" t="s">
        <v>6</v>
      </c>
      <c r="H1" s="31" t="s">
        <v>231</v>
      </c>
      <c r="I1" s="31" t="s">
        <v>232</v>
      </c>
      <c r="J1" s="31" t="s">
        <v>233</v>
      </c>
      <c r="K1" s="31" t="s">
        <v>314</v>
      </c>
      <c r="L1" s="31" t="s">
        <v>96</v>
      </c>
      <c r="M1" s="31" t="s">
        <v>237</v>
      </c>
      <c r="N1" s="30" t="s">
        <v>321</v>
      </c>
      <c r="O1" s="30"/>
    </row>
    <row r="2" spans="1:15" s="2" customFormat="1" ht="14.25">
      <c r="A2" s="29"/>
      <c r="B2" s="29"/>
      <c r="C2" s="10"/>
      <c r="D2" s="10"/>
      <c r="E2" s="10"/>
      <c r="F2" s="10"/>
      <c r="G2" s="10"/>
      <c r="H2" s="30" t="s">
        <v>97</v>
      </c>
      <c r="I2" s="30" t="s">
        <v>98</v>
      </c>
      <c r="J2" s="30" t="s">
        <v>99</v>
      </c>
      <c r="K2" s="30" t="s">
        <v>100</v>
      </c>
      <c r="L2" s="30" t="s">
        <v>100</v>
      </c>
      <c r="M2" s="30" t="s">
        <v>144</v>
      </c>
      <c r="N2" s="30" t="s">
        <v>101</v>
      </c>
      <c r="O2" s="30" t="s">
        <v>101</v>
      </c>
    </row>
    <row r="3" spans="1:15" s="38" customFormat="1" ht="126">
      <c r="A3" s="57" t="s">
        <v>199</v>
      </c>
      <c r="B3" s="35" t="s">
        <v>134</v>
      </c>
      <c r="C3" s="16">
        <v>14</v>
      </c>
      <c r="D3" s="86" t="s">
        <v>9</v>
      </c>
      <c r="E3" s="20">
        <v>1</v>
      </c>
      <c r="F3" s="47" t="s">
        <v>198</v>
      </c>
      <c r="G3" s="16" t="s">
        <v>32</v>
      </c>
      <c r="H3" s="24">
        <v>10000</v>
      </c>
      <c r="I3" s="24">
        <v>10000</v>
      </c>
      <c r="J3" s="24">
        <v>0</v>
      </c>
      <c r="K3" s="24">
        <v>0</v>
      </c>
      <c r="L3" s="24">
        <v>0</v>
      </c>
      <c r="M3" s="24">
        <f>H3+I3-J3-K3-L3</f>
        <v>20000</v>
      </c>
      <c r="N3" s="24">
        <v>0</v>
      </c>
      <c r="O3" s="24">
        <v>0</v>
      </c>
    </row>
    <row r="4" spans="1:16" s="38" customFormat="1" ht="69.75" customHeight="1">
      <c r="A4" s="18" t="s">
        <v>320</v>
      </c>
      <c r="B4" s="35" t="s">
        <v>135</v>
      </c>
      <c r="C4" s="16">
        <v>14</v>
      </c>
      <c r="D4" s="86" t="s">
        <v>9</v>
      </c>
      <c r="E4" s="20">
        <v>1</v>
      </c>
      <c r="F4" s="36" t="s">
        <v>238</v>
      </c>
      <c r="G4" s="16" t="s">
        <v>32</v>
      </c>
      <c r="H4" s="24">
        <v>0</v>
      </c>
      <c r="I4" s="24">
        <f>32000+65632</f>
        <v>97632</v>
      </c>
      <c r="J4" s="24">
        <v>0</v>
      </c>
      <c r="K4" s="24">
        <v>0</v>
      </c>
      <c r="L4" s="24">
        <v>0</v>
      </c>
      <c r="M4" s="24">
        <f>H4+I4-J4-K4-L4</f>
        <v>97632</v>
      </c>
      <c r="N4" s="24">
        <v>15210.64</v>
      </c>
      <c r="O4" s="24">
        <v>0</v>
      </c>
      <c r="P4" s="73"/>
    </row>
    <row r="5" spans="1:16" ht="43.5" customHeight="1">
      <c r="A5" s="35"/>
      <c r="B5" s="11"/>
      <c r="C5" s="12"/>
      <c r="D5" s="85"/>
      <c r="E5" s="8"/>
      <c r="F5" s="110" t="s">
        <v>196</v>
      </c>
      <c r="G5" s="112"/>
      <c r="H5" s="26">
        <f aca="true" t="shared" si="0" ref="H5:N5">SUM(H3:H4)</f>
        <v>10000</v>
      </c>
      <c r="I5" s="26">
        <f t="shared" si="0"/>
        <v>107632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117632</v>
      </c>
      <c r="N5" s="26">
        <f t="shared" si="0"/>
        <v>15210.64</v>
      </c>
      <c r="O5" s="26"/>
      <c r="P5" s="82" t="s">
        <v>346</v>
      </c>
    </row>
    <row r="6" spans="1:15" s="38" customFormat="1" ht="78">
      <c r="A6" s="59" t="s">
        <v>200</v>
      </c>
      <c r="B6" s="35" t="s">
        <v>140</v>
      </c>
      <c r="C6" s="16" t="s">
        <v>8</v>
      </c>
      <c r="D6" s="86" t="s">
        <v>9</v>
      </c>
      <c r="E6" s="20">
        <v>1</v>
      </c>
      <c r="F6" s="40" t="s">
        <v>141</v>
      </c>
      <c r="G6" s="42" t="s">
        <v>32</v>
      </c>
      <c r="H6" s="24">
        <v>180000</v>
      </c>
      <c r="I6" s="24">
        <v>0</v>
      </c>
      <c r="J6" s="24">
        <v>0</v>
      </c>
      <c r="K6" s="24">
        <v>0</v>
      </c>
      <c r="L6" s="24">
        <v>0</v>
      </c>
      <c r="M6" s="24">
        <f>H6+I6-J6-K6-L6</f>
        <v>180000</v>
      </c>
      <c r="N6" s="24">
        <v>0</v>
      </c>
      <c r="O6" s="24">
        <v>0</v>
      </c>
    </row>
    <row r="7" spans="1:15" s="38" customFormat="1" ht="43.5">
      <c r="A7" s="48" t="s">
        <v>130</v>
      </c>
      <c r="B7" s="35" t="s">
        <v>131</v>
      </c>
      <c r="C7" s="16">
        <v>16</v>
      </c>
      <c r="D7" s="86" t="s">
        <v>9</v>
      </c>
      <c r="E7" s="20">
        <v>1</v>
      </c>
      <c r="F7" s="39" t="s">
        <v>132</v>
      </c>
      <c r="G7" s="16" t="s">
        <v>133</v>
      </c>
      <c r="H7" s="24">
        <v>20120</v>
      </c>
      <c r="I7" s="24">
        <v>40240</v>
      </c>
      <c r="J7" s="24">
        <v>0</v>
      </c>
      <c r="K7" s="24">
        <v>0</v>
      </c>
      <c r="L7" s="24">
        <v>0</v>
      </c>
      <c r="M7" s="24">
        <f>H7+I7-J7-K7-L7</f>
        <v>60360</v>
      </c>
      <c r="N7" s="24">
        <v>0</v>
      </c>
      <c r="O7" s="24">
        <v>0</v>
      </c>
    </row>
    <row r="8" spans="1:16" ht="48.75" customHeight="1">
      <c r="A8" s="43"/>
      <c r="B8" s="7"/>
      <c r="C8" s="8"/>
      <c r="D8" s="84"/>
      <c r="E8" s="8"/>
      <c r="F8" s="101" t="s">
        <v>197</v>
      </c>
      <c r="G8" s="103"/>
      <c r="H8" s="44">
        <f aca="true" t="shared" si="1" ref="H8:N8">SUM(H6:H7)</f>
        <v>200120</v>
      </c>
      <c r="I8" s="44">
        <f t="shared" si="1"/>
        <v>40240</v>
      </c>
      <c r="J8" s="44">
        <f t="shared" si="1"/>
        <v>0</v>
      </c>
      <c r="K8" s="44">
        <f t="shared" si="1"/>
        <v>0</v>
      </c>
      <c r="L8" s="44">
        <f t="shared" si="1"/>
        <v>0</v>
      </c>
      <c r="M8" s="44">
        <f t="shared" si="1"/>
        <v>240360</v>
      </c>
      <c r="N8" s="44">
        <f t="shared" si="1"/>
        <v>0</v>
      </c>
      <c r="O8" s="44"/>
      <c r="P8" s="34" t="s">
        <v>347</v>
      </c>
    </row>
    <row r="9" spans="1:16" ht="36" customHeight="1">
      <c r="A9" s="98" t="s">
        <v>380</v>
      </c>
      <c r="B9" s="99"/>
      <c r="C9" s="99"/>
      <c r="D9" s="99"/>
      <c r="E9" s="99"/>
      <c r="F9" s="99"/>
      <c r="G9" s="100"/>
      <c r="H9" s="44">
        <f aca="true" t="shared" si="2" ref="H9:M9">H8+H5</f>
        <v>210120</v>
      </c>
      <c r="I9" s="44">
        <f t="shared" si="2"/>
        <v>147872</v>
      </c>
      <c r="J9" s="44">
        <f t="shared" si="2"/>
        <v>0</v>
      </c>
      <c r="K9" s="44">
        <f t="shared" si="2"/>
        <v>0</v>
      </c>
      <c r="L9" s="44">
        <f t="shared" si="2"/>
        <v>0</v>
      </c>
      <c r="M9" s="44">
        <f t="shared" si="2"/>
        <v>357992</v>
      </c>
      <c r="N9" s="44" t="e">
        <f>N8+N5+#REF!</f>
        <v>#REF!</v>
      </c>
      <c r="O9" s="28"/>
      <c r="P9" s="1"/>
    </row>
    <row r="11" spans="13:14" ht="18">
      <c r="M11" s="52"/>
      <c r="N11" s="1" t="e">
        <f>#REF!-#REF!</f>
        <v>#REF!</v>
      </c>
    </row>
    <row r="12" ht="14.25">
      <c r="N12" s="1" t="e">
        <f>N11-130499.99</f>
        <v>#REF!</v>
      </c>
    </row>
    <row r="16" ht="14.25">
      <c r="M16" s="53"/>
    </row>
  </sheetData>
  <sheetProtection/>
  <mergeCells count="3">
    <mergeCell ref="F5:G5"/>
    <mergeCell ref="F8:G8"/>
    <mergeCell ref="A9:G9"/>
  </mergeCells>
  <printOptions/>
  <pageMargins left="0.7086614173228347" right="0.7086614173228347" top="0.7480314960629921" bottom="0.7480314960629921" header="0.31496062992125984" footer="0.31496062992125984"/>
  <pageSetup fitToHeight="16" fitToWidth="1" horizontalDpi="600" verticalDpi="600" orientation="landscape" paperSize="9" scale="60" r:id="rId1"/>
  <headerFooter>
    <oddHeader>&amp;CELENCO CAPITOLI FINANZIATI DALL'AVANZO VINCOLATO  DA LEGGI E PRINCIDI CONTABILI&amp;RALLEGATO  A) 1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9"/>
  <sheetViews>
    <sheetView zoomScalePageLayoutView="0" workbookViewId="0" topLeftCell="A1">
      <pane ySplit="1" topLeftCell="A83" activePane="bottomLeft" state="frozen"/>
      <selection pane="topLeft" activeCell="A1" sqref="A1"/>
      <selection pane="bottomLeft" activeCell="M85" sqref="M85"/>
    </sheetView>
  </sheetViews>
  <sheetFormatPr defaultColWidth="9.140625" defaultRowHeight="15"/>
  <cols>
    <col min="1" max="1" width="13.28125" style="60" customWidth="1"/>
    <col min="2" max="2" width="11.7109375" style="3" customWidth="1"/>
    <col min="3" max="3" width="7.140625" style="0" customWidth="1"/>
    <col min="4" max="4" width="8.28125" style="0" customWidth="1"/>
    <col min="6" max="6" width="29.7109375" style="2" customWidth="1"/>
    <col min="7" max="7" width="16.7109375" style="4" customWidth="1"/>
    <col min="8" max="8" width="18.8515625" style="1" customWidth="1"/>
    <col min="9" max="9" width="24.7109375" style="1" customWidth="1"/>
    <col min="10" max="13" width="18.8515625" style="1" customWidth="1"/>
    <col min="14" max="15" width="18.8515625" style="1" hidden="1" customWidth="1"/>
    <col min="16" max="16" width="20.57421875" style="0" hidden="1" customWidth="1"/>
  </cols>
  <sheetData>
    <row r="1" spans="1:15" s="2" customFormat="1" ht="115.5">
      <c r="A1" s="29" t="s">
        <v>0</v>
      </c>
      <c r="B1" s="29" t="s">
        <v>1</v>
      </c>
      <c r="C1" s="29" t="s">
        <v>2</v>
      </c>
      <c r="D1" s="29" t="s">
        <v>3</v>
      </c>
      <c r="E1" s="29" t="s">
        <v>4</v>
      </c>
      <c r="F1" s="29" t="s">
        <v>5</v>
      </c>
      <c r="G1" s="29" t="s">
        <v>6</v>
      </c>
      <c r="H1" s="31" t="s">
        <v>231</v>
      </c>
      <c r="I1" s="31" t="s">
        <v>232</v>
      </c>
      <c r="J1" s="31" t="s">
        <v>233</v>
      </c>
      <c r="K1" s="31" t="s">
        <v>314</v>
      </c>
      <c r="L1" s="31" t="s">
        <v>96</v>
      </c>
      <c r="M1" s="31" t="s">
        <v>237</v>
      </c>
      <c r="N1" s="30" t="s">
        <v>321</v>
      </c>
      <c r="O1" s="30"/>
    </row>
    <row r="2" spans="1:15" s="2" customFormat="1" ht="14.25">
      <c r="A2" s="29"/>
      <c r="B2" s="29"/>
      <c r="C2" s="10"/>
      <c r="D2" s="10"/>
      <c r="E2" s="10"/>
      <c r="F2" s="10"/>
      <c r="G2" s="10"/>
      <c r="H2" s="30" t="s">
        <v>97</v>
      </c>
      <c r="I2" s="30" t="s">
        <v>98</v>
      </c>
      <c r="J2" s="30" t="s">
        <v>99</v>
      </c>
      <c r="K2" s="30" t="s">
        <v>100</v>
      </c>
      <c r="L2" s="30" t="s">
        <v>100</v>
      </c>
      <c r="M2" s="30" t="s">
        <v>144</v>
      </c>
      <c r="N2" s="30" t="s">
        <v>101</v>
      </c>
      <c r="O2" s="30" t="s">
        <v>101</v>
      </c>
    </row>
    <row r="3" spans="1:15" s="38" customFormat="1" ht="129">
      <c r="A3" s="71" t="s">
        <v>267</v>
      </c>
      <c r="B3" s="35" t="s">
        <v>192</v>
      </c>
      <c r="C3" s="16">
        <v>14</v>
      </c>
      <c r="D3" s="86" t="s">
        <v>9</v>
      </c>
      <c r="E3" s="20">
        <v>1</v>
      </c>
      <c r="F3" s="40" t="s">
        <v>234</v>
      </c>
      <c r="G3" s="16" t="s">
        <v>32</v>
      </c>
      <c r="H3" s="24">
        <f>2123.64+1432</f>
        <v>3555.64</v>
      </c>
      <c r="I3" s="24">
        <v>0</v>
      </c>
      <c r="J3" s="24">
        <v>0</v>
      </c>
      <c r="K3" s="24">
        <v>0</v>
      </c>
      <c r="L3" s="24">
        <v>0</v>
      </c>
      <c r="M3" s="24">
        <f aca="true" t="shared" si="0" ref="M3:M8">H3+I3-J3-K3-L3</f>
        <v>3555.64</v>
      </c>
      <c r="N3" s="24">
        <v>0</v>
      </c>
      <c r="O3" s="24">
        <v>0</v>
      </c>
    </row>
    <row r="4" spans="1:15" s="38" customFormat="1" ht="127.5" customHeight="1">
      <c r="A4" s="71" t="s">
        <v>262</v>
      </c>
      <c r="B4" s="35" t="s">
        <v>193</v>
      </c>
      <c r="C4" s="16">
        <v>14</v>
      </c>
      <c r="D4" s="86" t="s">
        <v>9</v>
      </c>
      <c r="E4" s="20">
        <v>1</v>
      </c>
      <c r="F4" s="40" t="s">
        <v>194</v>
      </c>
      <c r="G4" s="16" t="s">
        <v>32</v>
      </c>
      <c r="H4" s="24">
        <v>32000</v>
      </c>
      <c r="I4" s="24">
        <f>21978</f>
        <v>21978</v>
      </c>
      <c r="J4" s="24">
        <f>32000+2000+4000+4107.83</f>
        <v>42107.83</v>
      </c>
      <c r="K4" s="24">
        <v>0</v>
      </c>
      <c r="L4" s="24">
        <v>0</v>
      </c>
      <c r="M4" s="24">
        <f t="shared" si="0"/>
        <v>11870.169999999998</v>
      </c>
      <c r="N4" s="24">
        <f>8000+978+2892.17</f>
        <v>11870.17</v>
      </c>
      <c r="O4" s="24">
        <v>0</v>
      </c>
    </row>
    <row r="5" spans="1:15" s="38" customFormat="1" ht="78">
      <c r="A5" s="17" t="s">
        <v>239</v>
      </c>
      <c r="B5" s="35" t="s">
        <v>240</v>
      </c>
      <c r="C5" s="16">
        <v>14</v>
      </c>
      <c r="D5" s="86" t="s">
        <v>9</v>
      </c>
      <c r="E5" s="20">
        <v>1</v>
      </c>
      <c r="F5" s="39" t="s">
        <v>241</v>
      </c>
      <c r="G5" s="16" t="s">
        <v>34</v>
      </c>
      <c r="H5" s="24">
        <v>0</v>
      </c>
      <c r="I5" s="24">
        <v>1450</v>
      </c>
      <c r="J5" s="24">
        <v>0</v>
      </c>
      <c r="K5" s="24">
        <v>0</v>
      </c>
      <c r="L5" s="24">
        <v>0</v>
      </c>
      <c r="M5" s="24">
        <f t="shared" si="0"/>
        <v>1450</v>
      </c>
      <c r="N5" s="24">
        <v>1000</v>
      </c>
      <c r="O5" s="24">
        <v>0</v>
      </c>
    </row>
    <row r="6" spans="1:15" s="38" customFormat="1" ht="57.75">
      <c r="A6" s="35" t="s">
        <v>95</v>
      </c>
      <c r="B6" s="35" t="s">
        <v>242</v>
      </c>
      <c r="C6" s="16">
        <v>14</v>
      </c>
      <c r="D6" s="86" t="s">
        <v>9</v>
      </c>
      <c r="E6" s="20">
        <v>1</v>
      </c>
      <c r="F6" s="39" t="s">
        <v>244</v>
      </c>
      <c r="G6" s="16" t="s">
        <v>79</v>
      </c>
      <c r="H6" s="24">
        <v>0</v>
      </c>
      <c r="I6" s="24">
        <v>5000</v>
      </c>
      <c r="J6" s="24">
        <v>0</v>
      </c>
      <c r="K6" s="24">
        <v>0</v>
      </c>
      <c r="L6" s="24">
        <v>0</v>
      </c>
      <c r="M6" s="24">
        <f t="shared" si="0"/>
        <v>5000</v>
      </c>
      <c r="N6" s="24">
        <v>5000</v>
      </c>
      <c r="O6" s="24">
        <v>0</v>
      </c>
    </row>
    <row r="7" spans="1:15" s="38" customFormat="1" ht="43.5">
      <c r="A7" s="35" t="s">
        <v>95</v>
      </c>
      <c r="B7" s="35" t="s">
        <v>243</v>
      </c>
      <c r="C7" s="16">
        <v>14</v>
      </c>
      <c r="D7" s="86" t="s">
        <v>9</v>
      </c>
      <c r="E7" s="20">
        <v>1</v>
      </c>
      <c r="F7" s="39" t="s">
        <v>245</v>
      </c>
      <c r="G7" s="16" t="s">
        <v>246</v>
      </c>
      <c r="H7" s="24">
        <v>0</v>
      </c>
      <c r="I7" s="24">
        <v>4000</v>
      </c>
      <c r="J7" s="24">
        <v>0</v>
      </c>
      <c r="K7" s="24">
        <v>0</v>
      </c>
      <c r="L7" s="24">
        <v>0</v>
      </c>
      <c r="M7" s="24">
        <f t="shared" si="0"/>
        <v>4000</v>
      </c>
      <c r="N7" s="24">
        <v>4000</v>
      </c>
      <c r="O7" s="24">
        <f>SUM(N5:N8)</f>
        <v>11316.7</v>
      </c>
    </row>
    <row r="8" spans="1:15" s="38" customFormat="1" ht="43.5">
      <c r="A8" s="35" t="s">
        <v>95</v>
      </c>
      <c r="B8" s="35" t="s">
        <v>247</v>
      </c>
      <c r="C8" s="16">
        <v>14</v>
      </c>
      <c r="D8" s="86" t="s">
        <v>9</v>
      </c>
      <c r="E8" s="20">
        <v>2</v>
      </c>
      <c r="F8" s="39" t="s">
        <v>248</v>
      </c>
      <c r="G8" s="16" t="s">
        <v>52</v>
      </c>
      <c r="H8" s="24">
        <v>0</v>
      </c>
      <c r="I8" s="24">
        <v>1316.7</v>
      </c>
      <c r="J8" s="24">
        <v>0</v>
      </c>
      <c r="K8" s="24">
        <v>0</v>
      </c>
      <c r="L8" s="24">
        <v>0</v>
      </c>
      <c r="M8" s="24">
        <f t="shared" si="0"/>
        <v>1316.7</v>
      </c>
      <c r="N8" s="24">
        <v>1316.7</v>
      </c>
      <c r="O8" s="24">
        <f>SUM(M5:M8)</f>
        <v>11766.7</v>
      </c>
    </row>
    <row r="9" spans="1:15" s="38" customFormat="1" ht="78">
      <c r="A9" s="58" t="s">
        <v>201</v>
      </c>
      <c r="B9" s="35" t="s">
        <v>171</v>
      </c>
      <c r="C9" s="16">
        <v>14</v>
      </c>
      <c r="D9" s="86" t="s">
        <v>9</v>
      </c>
      <c r="E9" s="20">
        <v>1</v>
      </c>
      <c r="F9" s="39" t="s">
        <v>172</v>
      </c>
      <c r="G9" s="16" t="s">
        <v>79</v>
      </c>
      <c r="H9" s="24">
        <v>42086.59</v>
      </c>
      <c r="I9" s="24">
        <v>0</v>
      </c>
      <c r="J9" s="24">
        <v>30620.42</v>
      </c>
      <c r="K9" s="24">
        <v>0</v>
      </c>
      <c r="L9" s="24">
        <v>0</v>
      </c>
      <c r="M9" s="24">
        <f aca="true" t="shared" si="1" ref="M9:M50">H9+I9-J9-K9-L9</f>
        <v>11466.169999999998</v>
      </c>
      <c r="N9" s="24">
        <v>11466.17</v>
      </c>
      <c r="O9" s="24">
        <v>0</v>
      </c>
    </row>
    <row r="10" spans="1:15" s="38" customFormat="1" ht="57.75">
      <c r="A10" s="35" t="s">
        <v>170</v>
      </c>
      <c r="B10" s="35" t="s">
        <v>173</v>
      </c>
      <c r="C10" s="16">
        <v>14</v>
      </c>
      <c r="D10" s="86" t="s">
        <v>9</v>
      </c>
      <c r="E10" s="20">
        <v>1</v>
      </c>
      <c r="F10" s="39" t="s">
        <v>174</v>
      </c>
      <c r="G10" s="16" t="s">
        <v>34</v>
      </c>
      <c r="H10" s="24">
        <v>3000</v>
      </c>
      <c r="I10" s="24">
        <v>0</v>
      </c>
      <c r="J10" s="24">
        <v>134.8</v>
      </c>
      <c r="K10" s="24">
        <v>0</v>
      </c>
      <c r="L10" s="24">
        <v>0</v>
      </c>
      <c r="M10" s="24">
        <f t="shared" si="1"/>
        <v>2865.2</v>
      </c>
      <c r="N10" s="24">
        <v>2865.2</v>
      </c>
      <c r="O10" s="24">
        <v>0</v>
      </c>
    </row>
    <row r="11" spans="1:15" s="38" customFormat="1" ht="57.75">
      <c r="A11" s="35" t="s">
        <v>170</v>
      </c>
      <c r="B11" s="35" t="s">
        <v>175</v>
      </c>
      <c r="C11" s="16" t="s">
        <v>31</v>
      </c>
      <c r="D11" s="86" t="s">
        <v>9</v>
      </c>
      <c r="E11" s="20">
        <v>2</v>
      </c>
      <c r="F11" s="39" t="s">
        <v>176</v>
      </c>
      <c r="G11" s="16" t="s">
        <v>77</v>
      </c>
      <c r="H11" s="24">
        <v>2000</v>
      </c>
      <c r="I11" s="24">
        <v>0</v>
      </c>
      <c r="J11" s="24">
        <v>0</v>
      </c>
      <c r="K11" s="24">
        <v>0</v>
      </c>
      <c r="L11" s="24">
        <v>0</v>
      </c>
      <c r="M11" s="24">
        <f>H11+I11-J11-K11-L11</f>
        <v>2000</v>
      </c>
      <c r="N11" s="24">
        <v>2000</v>
      </c>
      <c r="O11" s="24">
        <v>0</v>
      </c>
    </row>
    <row r="12" spans="1:15" s="38" customFormat="1" ht="78">
      <c r="A12" s="17" t="s">
        <v>203</v>
      </c>
      <c r="B12" s="35" t="s">
        <v>178</v>
      </c>
      <c r="C12" s="16">
        <v>14</v>
      </c>
      <c r="D12" s="86" t="s">
        <v>9</v>
      </c>
      <c r="E12" s="20">
        <v>1</v>
      </c>
      <c r="F12" s="39" t="s">
        <v>182</v>
      </c>
      <c r="G12" s="16" t="s">
        <v>34</v>
      </c>
      <c r="H12" s="24">
        <v>34664.49</v>
      </c>
      <c r="I12" s="24">
        <v>6357.77</v>
      </c>
      <c r="J12" s="24">
        <v>26.89</v>
      </c>
      <c r="K12" s="24">
        <v>0</v>
      </c>
      <c r="L12" s="24">
        <v>0</v>
      </c>
      <c r="M12" s="24">
        <f t="shared" si="1"/>
        <v>40995.369999999995</v>
      </c>
      <c r="N12" s="24">
        <v>40002.26</v>
      </c>
      <c r="O12" s="24">
        <v>0</v>
      </c>
    </row>
    <row r="13" spans="1:15" s="38" customFormat="1" ht="57.75">
      <c r="A13" s="35" t="s">
        <v>177</v>
      </c>
      <c r="B13" s="35" t="s">
        <v>179</v>
      </c>
      <c r="C13" s="16">
        <v>14</v>
      </c>
      <c r="D13" s="86" t="s">
        <v>9</v>
      </c>
      <c r="E13" s="20">
        <v>1</v>
      </c>
      <c r="F13" s="39" t="s">
        <v>183</v>
      </c>
      <c r="G13" s="16" t="s">
        <v>79</v>
      </c>
      <c r="H13" s="24">
        <v>20000</v>
      </c>
      <c r="I13" s="24">
        <v>20000</v>
      </c>
      <c r="J13" s="24">
        <v>3465.11</v>
      </c>
      <c r="K13" s="24">
        <v>0</v>
      </c>
      <c r="L13" s="24">
        <v>0</v>
      </c>
      <c r="M13" s="24">
        <f t="shared" si="1"/>
        <v>36534.89</v>
      </c>
      <c r="N13" s="24">
        <v>40000</v>
      </c>
      <c r="O13" s="24">
        <v>0</v>
      </c>
    </row>
    <row r="14" spans="1:16" s="38" customFormat="1" ht="72">
      <c r="A14" s="35" t="s">
        <v>177</v>
      </c>
      <c r="B14" s="35" t="s">
        <v>180</v>
      </c>
      <c r="C14" s="16">
        <v>14</v>
      </c>
      <c r="D14" s="86" t="s">
        <v>9</v>
      </c>
      <c r="E14" s="20">
        <v>1</v>
      </c>
      <c r="F14" s="39" t="s">
        <v>184</v>
      </c>
      <c r="G14" s="16" t="s">
        <v>45</v>
      </c>
      <c r="H14" s="24">
        <v>10000</v>
      </c>
      <c r="I14" s="24">
        <v>0</v>
      </c>
      <c r="J14" s="24">
        <v>0</v>
      </c>
      <c r="K14" s="24">
        <v>0</v>
      </c>
      <c r="L14" s="24">
        <v>0</v>
      </c>
      <c r="M14" s="24">
        <f t="shared" si="1"/>
        <v>10000</v>
      </c>
      <c r="N14" s="24">
        <v>10000</v>
      </c>
      <c r="O14" s="74">
        <f>SUM(N12:N15)</f>
        <v>97982.26000000001</v>
      </c>
      <c r="P14" s="75"/>
    </row>
    <row r="15" spans="1:16" s="38" customFormat="1" ht="74.25" customHeight="1">
      <c r="A15" s="35" t="s">
        <v>177</v>
      </c>
      <c r="B15" s="35" t="s">
        <v>181</v>
      </c>
      <c r="C15" s="16">
        <v>14</v>
      </c>
      <c r="D15" s="86" t="s">
        <v>9</v>
      </c>
      <c r="E15" s="20">
        <v>1</v>
      </c>
      <c r="F15" s="39" t="s">
        <v>185</v>
      </c>
      <c r="G15" s="16" t="s">
        <v>11</v>
      </c>
      <c r="H15" s="24">
        <v>4000</v>
      </c>
      <c r="I15" s="24">
        <v>3980</v>
      </c>
      <c r="J15" s="24">
        <v>0</v>
      </c>
      <c r="K15" s="24">
        <v>0</v>
      </c>
      <c r="L15" s="24">
        <v>0</v>
      </c>
      <c r="M15" s="24">
        <f t="shared" si="1"/>
        <v>7980</v>
      </c>
      <c r="N15" s="24">
        <v>7980</v>
      </c>
      <c r="O15" s="77">
        <f>SUM(M12:M15)</f>
        <v>95510.26</v>
      </c>
      <c r="P15" s="76">
        <f>SUM(O14-O15)</f>
        <v>2472.0000000000146</v>
      </c>
    </row>
    <row r="16" spans="1:15" ht="66">
      <c r="A16" s="10" t="s">
        <v>249</v>
      </c>
      <c r="B16" s="11" t="s">
        <v>85</v>
      </c>
      <c r="C16" s="12" t="s">
        <v>31</v>
      </c>
      <c r="D16" s="85" t="s">
        <v>9</v>
      </c>
      <c r="E16" s="8">
        <v>1</v>
      </c>
      <c r="F16" s="13" t="s">
        <v>250</v>
      </c>
      <c r="G16" s="16" t="s">
        <v>34</v>
      </c>
      <c r="H16" s="24">
        <v>0</v>
      </c>
      <c r="I16" s="25">
        <v>3000</v>
      </c>
      <c r="J16" s="25">
        <v>0</v>
      </c>
      <c r="K16" s="25">
        <v>0</v>
      </c>
      <c r="L16" s="25">
        <v>0</v>
      </c>
      <c r="M16" s="24">
        <f>H16+I16-J16-K16-L16</f>
        <v>3000</v>
      </c>
      <c r="N16" s="25">
        <v>2850</v>
      </c>
      <c r="O16" s="25">
        <v>0</v>
      </c>
    </row>
    <row r="17" spans="1:15" s="38" customFormat="1" ht="78">
      <c r="A17" s="10" t="s">
        <v>204</v>
      </c>
      <c r="B17" s="35" t="s">
        <v>43</v>
      </c>
      <c r="C17" s="16" t="s">
        <v>31</v>
      </c>
      <c r="D17" s="86" t="s">
        <v>9</v>
      </c>
      <c r="E17" s="20">
        <v>1</v>
      </c>
      <c r="F17" s="39" t="s">
        <v>44</v>
      </c>
      <c r="G17" s="16" t="s">
        <v>45</v>
      </c>
      <c r="H17" s="24">
        <v>60909</v>
      </c>
      <c r="I17" s="24">
        <v>9000</v>
      </c>
      <c r="J17" s="24">
        <v>4056</v>
      </c>
      <c r="K17" s="24">
        <v>0</v>
      </c>
      <c r="L17" s="24">
        <v>0</v>
      </c>
      <c r="M17" s="24">
        <f t="shared" si="1"/>
        <v>65853</v>
      </c>
      <c r="N17" s="24">
        <v>15853</v>
      </c>
      <c r="O17" s="24">
        <v>0</v>
      </c>
    </row>
    <row r="18" spans="1:15" ht="57.75">
      <c r="A18" s="35" t="s">
        <v>42</v>
      </c>
      <c r="B18" s="11" t="s">
        <v>102</v>
      </c>
      <c r="C18" s="12" t="s">
        <v>31</v>
      </c>
      <c r="D18" s="85" t="s">
        <v>9</v>
      </c>
      <c r="E18" s="8">
        <v>1</v>
      </c>
      <c r="F18" s="13" t="s">
        <v>251</v>
      </c>
      <c r="G18" s="12" t="s">
        <v>246</v>
      </c>
      <c r="H18" s="24">
        <v>0</v>
      </c>
      <c r="I18" s="25">
        <v>45000</v>
      </c>
      <c r="J18" s="25">
        <v>0</v>
      </c>
      <c r="K18" s="25">
        <v>2399.44</v>
      </c>
      <c r="L18" s="25">
        <v>0</v>
      </c>
      <c r="M18" s="24">
        <f t="shared" si="1"/>
        <v>42600.56</v>
      </c>
      <c r="N18" s="25">
        <v>42600.56</v>
      </c>
      <c r="O18" s="25">
        <v>0</v>
      </c>
    </row>
    <row r="19" spans="1:15" ht="57.75">
      <c r="A19" s="35" t="s">
        <v>42</v>
      </c>
      <c r="B19" s="11" t="s">
        <v>104</v>
      </c>
      <c r="C19" s="12" t="s">
        <v>31</v>
      </c>
      <c r="D19" s="85" t="s">
        <v>9</v>
      </c>
      <c r="E19" s="8">
        <v>1</v>
      </c>
      <c r="F19" s="13" t="s">
        <v>108</v>
      </c>
      <c r="G19" s="12" t="s">
        <v>79</v>
      </c>
      <c r="H19" s="24">
        <v>0</v>
      </c>
      <c r="I19" s="25">
        <v>6000</v>
      </c>
      <c r="J19" s="25">
        <v>3449.33</v>
      </c>
      <c r="K19" s="25">
        <v>112.2</v>
      </c>
      <c r="L19" s="25">
        <v>0</v>
      </c>
      <c r="M19" s="24">
        <f t="shared" si="1"/>
        <v>2438.4700000000003</v>
      </c>
      <c r="N19" s="25">
        <v>22438.47</v>
      </c>
      <c r="O19" s="25">
        <v>0</v>
      </c>
    </row>
    <row r="20" spans="1:15" s="38" customFormat="1" ht="57.75">
      <c r="A20" s="35" t="s">
        <v>42</v>
      </c>
      <c r="B20" s="35" t="s">
        <v>103</v>
      </c>
      <c r="C20" s="16" t="s">
        <v>31</v>
      </c>
      <c r="D20" s="86" t="s">
        <v>9</v>
      </c>
      <c r="E20" s="20">
        <v>1</v>
      </c>
      <c r="F20" s="39" t="s">
        <v>109</v>
      </c>
      <c r="G20" s="16" t="s">
        <v>34</v>
      </c>
      <c r="H20" s="24">
        <v>1016.85</v>
      </c>
      <c r="I20" s="24">
        <v>6000</v>
      </c>
      <c r="J20" s="24">
        <v>4849.43</v>
      </c>
      <c r="K20" s="24">
        <v>0</v>
      </c>
      <c r="L20" s="24">
        <v>0</v>
      </c>
      <c r="M20" s="24">
        <f t="shared" si="1"/>
        <v>2167.42</v>
      </c>
      <c r="N20" s="24">
        <v>2167.42</v>
      </c>
      <c r="O20" s="24">
        <v>0</v>
      </c>
    </row>
    <row r="21" spans="1:15" s="38" customFormat="1" ht="57.75">
      <c r="A21" s="35" t="s">
        <v>42</v>
      </c>
      <c r="B21" s="35" t="s">
        <v>105</v>
      </c>
      <c r="C21" s="16" t="s">
        <v>31</v>
      </c>
      <c r="D21" s="86" t="s">
        <v>9</v>
      </c>
      <c r="E21" s="20">
        <v>1</v>
      </c>
      <c r="F21" s="39" t="s">
        <v>110</v>
      </c>
      <c r="G21" s="16" t="s">
        <v>45</v>
      </c>
      <c r="H21" s="24">
        <v>3981.68</v>
      </c>
      <c r="I21" s="24">
        <v>10000</v>
      </c>
      <c r="J21" s="24">
        <v>6760.2</v>
      </c>
      <c r="K21" s="24">
        <v>0</v>
      </c>
      <c r="L21" s="24">
        <v>0</v>
      </c>
      <c r="M21" s="24">
        <f t="shared" si="1"/>
        <v>7221.4800000000005</v>
      </c>
      <c r="N21" s="24">
        <v>7221.41</v>
      </c>
      <c r="O21" s="24">
        <v>0</v>
      </c>
    </row>
    <row r="22" spans="1:16" s="38" customFormat="1" ht="57.75">
      <c r="A22" s="35" t="s">
        <v>42</v>
      </c>
      <c r="B22" s="35" t="s">
        <v>153</v>
      </c>
      <c r="C22" s="16" t="s">
        <v>31</v>
      </c>
      <c r="D22" s="86" t="s">
        <v>9</v>
      </c>
      <c r="E22" s="20">
        <v>1</v>
      </c>
      <c r="F22" s="39" t="s">
        <v>154</v>
      </c>
      <c r="G22" s="16" t="s">
        <v>11</v>
      </c>
      <c r="H22" s="24">
        <v>28443.75</v>
      </c>
      <c r="I22" s="24">
        <v>43568</v>
      </c>
      <c r="J22" s="24">
        <v>49997.48</v>
      </c>
      <c r="K22" s="24">
        <v>0</v>
      </c>
      <c r="L22" s="24">
        <v>0</v>
      </c>
      <c r="M22" s="24">
        <f t="shared" si="1"/>
        <v>22014.269999999997</v>
      </c>
      <c r="N22" s="24">
        <v>33446.27</v>
      </c>
      <c r="O22" s="74">
        <f>SUM(N17:N23)</f>
        <v>194217.28</v>
      </c>
      <c r="P22" s="79"/>
    </row>
    <row r="23" spans="1:16" s="38" customFormat="1" ht="43.5">
      <c r="A23" s="35" t="s">
        <v>42</v>
      </c>
      <c r="B23" s="35" t="s">
        <v>106</v>
      </c>
      <c r="C23" s="16" t="s">
        <v>31</v>
      </c>
      <c r="D23" s="86" t="s">
        <v>9</v>
      </c>
      <c r="E23" s="20">
        <v>2</v>
      </c>
      <c r="F23" s="39" t="s">
        <v>107</v>
      </c>
      <c r="G23" s="16" t="s">
        <v>52</v>
      </c>
      <c r="H23" s="24">
        <v>11950.29</v>
      </c>
      <c r="I23" s="24">
        <v>20800</v>
      </c>
      <c r="J23" s="24">
        <v>2260.14</v>
      </c>
      <c r="K23" s="24">
        <v>0</v>
      </c>
      <c r="L23" s="24">
        <v>0</v>
      </c>
      <c r="M23" s="24">
        <f>H23+I23-J23-K23-L23</f>
        <v>30490.15</v>
      </c>
      <c r="N23" s="24">
        <v>70490.15</v>
      </c>
      <c r="O23" s="24">
        <f>SUM(M17:M23)</f>
        <v>172785.34999999998</v>
      </c>
      <c r="P23" s="80"/>
    </row>
    <row r="24" spans="1:15" s="38" customFormat="1" ht="78">
      <c r="A24" s="10" t="s">
        <v>206</v>
      </c>
      <c r="B24" s="35" t="s">
        <v>50</v>
      </c>
      <c r="C24" s="16" t="s">
        <v>31</v>
      </c>
      <c r="D24" s="86" t="s">
        <v>9</v>
      </c>
      <c r="E24" s="20">
        <v>2</v>
      </c>
      <c r="F24" s="39" t="s">
        <v>51</v>
      </c>
      <c r="G24" s="16" t="s">
        <v>52</v>
      </c>
      <c r="H24" s="24">
        <v>11080.06</v>
      </c>
      <c r="I24" s="24">
        <v>0</v>
      </c>
      <c r="J24" s="24">
        <v>0</v>
      </c>
      <c r="K24" s="24">
        <v>0</v>
      </c>
      <c r="L24" s="24">
        <v>0</v>
      </c>
      <c r="M24" s="24">
        <f>H24+I24-J24-K24-L24</f>
        <v>11080.06</v>
      </c>
      <c r="N24" s="24">
        <v>11080.06</v>
      </c>
      <c r="O24" s="24">
        <v>0</v>
      </c>
    </row>
    <row r="25" spans="1:15" ht="108.75">
      <c r="A25" s="17" t="s">
        <v>252</v>
      </c>
      <c r="B25" s="11" t="s">
        <v>48</v>
      </c>
      <c r="C25" s="12" t="s">
        <v>31</v>
      </c>
      <c r="D25" s="85" t="s">
        <v>9</v>
      </c>
      <c r="E25" s="8">
        <v>1</v>
      </c>
      <c r="F25" s="13" t="s">
        <v>49</v>
      </c>
      <c r="G25" s="12" t="s">
        <v>11</v>
      </c>
      <c r="H25" s="24">
        <v>0</v>
      </c>
      <c r="I25" s="25">
        <v>750</v>
      </c>
      <c r="J25" s="25">
        <v>750</v>
      </c>
      <c r="K25" s="25">
        <v>0</v>
      </c>
      <c r="L25" s="25">
        <v>0</v>
      </c>
      <c r="M25" s="24">
        <f t="shared" si="1"/>
        <v>0</v>
      </c>
      <c r="N25" s="25">
        <v>0</v>
      </c>
      <c r="O25" s="25">
        <v>0</v>
      </c>
    </row>
    <row r="26" spans="1:15" ht="43.5">
      <c r="A26" s="46" t="s">
        <v>253</v>
      </c>
      <c r="B26" s="11" t="s">
        <v>90</v>
      </c>
      <c r="C26" s="12" t="s">
        <v>31</v>
      </c>
      <c r="D26" s="85" t="s">
        <v>9</v>
      </c>
      <c r="E26" s="8">
        <v>1</v>
      </c>
      <c r="F26" s="13" t="s">
        <v>91</v>
      </c>
      <c r="G26" s="12" t="s">
        <v>79</v>
      </c>
      <c r="H26" s="24">
        <v>0</v>
      </c>
      <c r="I26" s="25">
        <v>5495.65</v>
      </c>
      <c r="J26" s="25">
        <v>5495.65</v>
      </c>
      <c r="K26" s="25">
        <v>0</v>
      </c>
      <c r="L26" s="25">
        <v>0</v>
      </c>
      <c r="M26" s="24">
        <f t="shared" si="1"/>
        <v>0</v>
      </c>
      <c r="N26" s="25">
        <v>125.16</v>
      </c>
      <c r="O26" s="25">
        <v>0</v>
      </c>
    </row>
    <row r="27" spans="1:16" s="38" customFormat="1" ht="43.5">
      <c r="A27" s="46" t="s">
        <v>253</v>
      </c>
      <c r="B27" s="35" t="s">
        <v>92</v>
      </c>
      <c r="C27" s="16" t="s">
        <v>31</v>
      </c>
      <c r="D27" s="86" t="s">
        <v>9</v>
      </c>
      <c r="E27" s="20">
        <v>1</v>
      </c>
      <c r="F27" s="39" t="s">
        <v>93</v>
      </c>
      <c r="G27" s="16" t="s">
        <v>34</v>
      </c>
      <c r="H27" s="24">
        <v>0</v>
      </c>
      <c r="I27" s="24">
        <v>1860.55</v>
      </c>
      <c r="J27" s="24">
        <v>1860.55</v>
      </c>
      <c r="K27" s="24">
        <v>0</v>
      </c>
      <c r="L27" s="24">
        <v>0</v>
      </c>
      <c r="M27" s="24">
        <f t="shared" si="1"/>
        <v>0</v>
      </c>
      <c r="N27" s="24">
        <v>0</v>
      </c>
      <c r="O27" s="74">
        <f>SUM(N25:N28)</f>
        <v>125.16</v>
      </c>
      <c r="P27" s="41"/>
    </row>
    <row r="28" spans="1:15" ht="43.5">
      <c r="A28" s="46" t="s">
        <v>253</v>
      </c>
      <c r="B28" s="11" t="s">
        <v>53</v>
      </c>
      <c r="C28" s="12" t="s">
        <v>31</v>
      </c>
      <c r="D28" s="85" t="s">
        <v>9</v>
      </c>
      <c r="E28" s="8">
        <v>2</v>
      </c>
      <c r="F28" s="13" t="s">
        <v>54</v>
      </c>
      <c r="G28" s="12" t="s">
        <v>52</v>
      </c>
      <c r="H28" s="24">
        <v>0</v>
      </c>
      <c r="I28" s="25">
        <v>30587.54</v>
      </c>
      <c r="J28" s="25">
        <v>30587.54</v>
      </c>
      <c r="K28" s="25">
        <v>0</v>
      </c>
      <c r="L28" s="25">
        <v>0</v>
      </c>
      <c r="M28" s="24">
        <f>H28+I28-J28-K28-L28</f>
        <v>0</v>
      </c>
      <c r="N28" s="25">
        <v>0</v>
      </c>
      <c r="O28" s="25">
        <f>SUM(M25:M28)</f>
        <v>0</v>
      </c>
    </row>
    <row r="29" spans="1:15" s="38" customFormat="1" ht="82.5" customHeight="1">
      <c r="A29" s="10" t="s">
        <v>202</v>
      </c>
      <c r="B29" s="35" t="s">
        <v>118</v>
      </c>
      <c r="C29" s="16" t="s">
        <v>31</v>
      </c>
      <c r="D29" s="86" t="s">
        <v>9</v>
      </c>
      <c r="E29" s="20">
        <v>1</v>
      </c>
      <c r="F29" s="39" t="s">
        <v>119</v>
      </c>
      <c r="G29" s="16" t="s">
        <v>34</v>
      </c>
      <c r="H29" s="24">
        <v>5041.69</v>
      </c>
      <c r="I29" s="24">
        <v>33756.68</v>
      </c>
      <c r="J29" s="24">
        <v>2747.68</v>
      </c>
      <c r="K29" s="24">
        <v>3822.72</v>
      </c>
      <c r="L29" s="24">
        <v>0</v>
      </c>
      <c r="M29" s="24">
        <f t="shared" si="1"/>
        <v>32227.97</v>
      </c>
      <c r="N29" s="24">
        <v>32227.97</v>
      </c>
      <c r="O29" s="24">
        <v>0</v>
      </c>
    </row>
    <row r="30" spans="1:15" s="38" customFormat="1" ht="82.5" customHeight="1">
      <c r="A30" s="10" t="s">
        <v>202</v>
      </c>
      <c r="B30" s="35" t="s">
        <v>255</v>
      </c>
      <c r="C30" s="16" t="s">
        <v>31</v>
      </c>
      <c r="D30" s="86" t="s">
        <v>9</v>
      </c>
      <c r="E30" s="20">
        <v>1</v>
      </c>
      <c r="F30" s="39" t="s">
        <v>254</v>
      </c>
      <c r="G30" s="16" t="s">
        <v>79</v>
      </c>
      <c r="H30" s="24">
        <v>0</v>
      </c>
      <c r="I30" s="24">
        <v>2785</v>
      </c>
      <c r="J30" s="24">
        <v>0</v>
      </c>
      <c r="K30" s="24">
        <v>0</v>
      </c>
      <c r="L30" s="24">
        <v>0</v>
      </c>
      <c r="M30" s="24">
        <f t="shared" si="1"/>
        <v>2785</v>
      </c>
      <c r="N30" s="24">
        <v>1750</v>
      </c>
      <c r="O30" s="24">
        <v>0</v>
      </c>
    </row>
    <row r="31" spans="1:15" s="38" customFormat="1" ht="82.5" customHeight="1">
      <c r="A31" s="10" t="s">
        <v>202</v>
      </c>
      <c r="B31" s="35" t="s">
        <v>256</v>
      </c>
      <c r="C31" s="16" t="s">
        <v>31</v>
      </c>
      <c r="D31" s="86" t="s">
        <v>9</v>
      </c>
      <c r="E31" s="20">
        <v>1</v>
      </c>
      <c r="F31" s="39" t="s">
        <v>257</v>
      </c>
      <c r="G31" s="16" t="s">
        <v>11</v>
      </c>
      <c r="H31" s="24">
        <v>0</v>
      </c>
      <c r="I31" s="24">
        <v>5250</v>
      </c>
      <c r="J31" s="24">
        <v>0</v>
      </c>
      <c r="K31" s="24">
        <v>0</v>
      </c>
      <c r="L31" s="24">
        <v>0</v>
      </c>
      <c r="M31" s="24">
        <f t="shared" si="1"/>
        <v>5250</v>
      </c>
      <c r="N31" s="24">
        <v>5250</v>
      </c>
      <c r="O31" s="24">
        <v>0</v>
      </c>
    </row>
    <row r="32" spans="1:15" s="38" customFormat="1" ht="82.5" customHeight="1">
      <c r="A32" s="10" t="s">
        <v>202</v>
      </c>
      <c r="B32" s="35" t="s">
        <v>258</v>
      </c>
      <c r="C32" s="16" t="s">
        <v>31</v>
      </c>
      <c r="D32" s="86" t="s">
        <v>9</v>
      </c>
      <c r="E32" s="20">
        <v>1</v>
      </c>
      <c r="F32" s="39" t="s">
        <v>259</v>
      </c>
      <c r="G32" s="16" t="s">
        <v>45</v>
      </c>
      <c r="H32" s="24">
        <v>0</v>
      </c>
      <c r="I32" s="24">
        <v>5250</v>
      </c>
      <c r="J32" s="24">
        <v>0</v>
      </c>
      <c r="K32" s="24">
        <v>0</v>
      </c>
      <c r="L32" s="24">
        <v>0</v>
      </c>
      <c r="M32" s="24">
        <f t="shared" si="1"/>
        <v>5250</v>
      </c>
      <c r="N32" s="24">
        <v>5250</v>
      </c>
      <c r="O32" s="24">
        <v>0</v>
      </c>
    </row>
    <row r="33" spans="1:15" s="38" customFormat="1" ht="74.25">
      <c r="A33" s="46" t="s">
        <v>260</v>
      </c>
      <c r="B33" s="35" t="s">
        <v>187</v>
      </c>
      <c r="C33" s="16" t="s">
        <v>31</v>
      </c>
      <c r="D33" s="86" t="s">
        <v>9</v>
      </c>
      <c r="E33" s="20">
        <v>1</v>
      </c>
      <c r="F33" s="39" t="s">
        <v>261</v>
      </c>
      <c r="G33" s="16" t="s">
        <v>34</v>
      </c>
      <c r="H33" s="24">
        <v>4380.62</v>
      </c>
      <c r="I33" s="24">
        <v>49914.75</v>
      </c>
      <c r="J33" s="24">
        <v>12092.78</v>
      </c>
      <c r="K33" s="24">
        <v>0</v>
      </c>
      <c r="L33" s="24">
        <v>0</v>
      </c>
      <c r="M33" s="24">
        <f t="shared" si="1"/>
        <v>42202.590000000004</v>
      </c>
      <c r="N33" s="24">
        <v>10787.84</v>
      </c>
      <c r="O33" s="24">
        <v>0</v>
      </c>
    </row>
    <row r="34" spans="1:15" s="38" customFormat="1" ht="43.5">
      <c r="A34" s="35" t="s">
        <v>186</v>
      </c>
      <c r="B34" s="35" t="s">
        <v>188</v>
      </c>
      <c r="C34" s="16" t="s">
        <v>31</v>
      </c>
      <c r="D34" s="86" t="s">
        <v>9</v>
      </c>
      <c r="E34" s="20">
        <v>1</v>
      </c>
      <c r="F34" s="39" t="s">
        <v>263</v>
      </c>
      <c r="G34" s="16" t="s">
        <v>79</v>
      </c>
      <c r="H34" s="24">
        <v>945.65</v>
      </c>
      <c r="I34" s="24">
        <v>2500</v>
      </c>
      <c r="J34" s="24">
        <v>0</v>
      </c>
      <c r="K34" s="24">
        <v>0</v>
      </c>
      <c r="L34" s="24">
        <v>0</v>
      </c>
      <c r="M34" s="24">
        <f t="shared" si="1"/>
        <v>3445.65</v>
      </c>
      <c r="N34" s="24">
        <v>1945.65</v>
      </c>
      <c r="O34" s="24">
        <v>0</v>
      </c>
    </row>
    <row r="35" spans="1:15" s="38" customFormat="1" ht="57.75">
      <c r="A35" s="35" t="s">
        <v>186</v>
      </c>
      <c r="B35" s="35" t="s">
        <v>189</v>
      </c>
      <c r="C35" s="16" t="s">
        <v>31</v>
      </c>
      <c r="D35" s="86" t="s">
        <v>9</v>
      </c>
      <c r="E35" s="20">
        <v>1</v>
      </c>
      <c r="F35" s="39" t="s">
        <v>190</v>
      </c>
      <c r="G35" s="16" t="s">
        <v>11</v>
      </c>
      <c r="H35" s="24">
        <v>3000</v>
      </c>
      <c r="I35" s="24">
        <v>3000</v>
      </c>
      <c r="J35" s="24">
        <v>3000</v>
      </c>
      <c r="K35" s="24">
        <v>0</v>
      </c>
      <c r="L35" s="24">
        <v>0</v>
      </c>
      <c r="M35" s="24">
        <f t="shared" si="1"/>
        <v>3000</v>
      </c>
      <c r="N35" s="24">
        <v>3000</v>
      </c>
      <c r="O35" s="24">
        <f>SUM(N33:N36)</f>
        <v>25932.739999999998</v>
      </c>
    </row>
    <row r="36" spans="1:15" s="38" customFormat="1" ht="43.5">
      <c r="A36" s="35" t="s">
        <v>186</v>
      </c>
      <c r="B36" s="35" t="s">
        <v>152</v>
      </c>
      <c r="C36" s="16" t="s">
        <v>31</v>
      </c>
      <c r="D36" s="86" t="s">
        <v>9</v>
      </c>
      <c r="E36" s="20">
        <v>2</v>
      </c>
      <c r="F36" s="39" t="s">
        <v>191</v>
      </c>
      <c r="G36" s="16" t="s">
        <v>52</v>
      </c>
      <c r="H36" s="24">
        <v>3329.6</v>
      </c>
      <c r="I36" s="24">
        <v>36869.65</v>
      </c>
      <c r="J36" s="24">
        <v>0</v>
      </c>
      <c r="K36" s="24">
        <v>0</v>
      </c>
      <c r="L36" s="24">
        <v>0</v>
      </c>
      <c r="M36" s="24">
        <f>H36+I36-J36-K36-L36</f>
        <v>40199.25</v>
      </c>
      <c r="N36" s="24">
        <v>10199.25</v>
      </c>
      <c r="O36" s="24">
        <f>SUM(M33:M36)</f>
        <v>88847.49</v>
      </c>
    </row>
    <row r="37" spans="1:15" ht="54">
      <c r="A37" s="10" t="s">
        <v>205</v>
      </c>
      <c r="B37" s="11" t="s">
        <v>40</v>
      </c>
      <c r="C37" s="12" t="s">
        <v>31</v>
      </c>
      <c r="D37" s="85" t="s">
        <v>9</v>
      </c>
      <c r="E37" s="8">
        <v>1</v>
      </c>
      <c r="F37" s="13" t="s">
        <v>41</v>
      </c>
      <c r="G37" s="12" t="s">
        <v>38</v>
      </c>
      <c r="H37" s="24">
        <v>0</v>
      </c>
      <c r="I37" s="25">
        <v>0</v>
      </c>
      <c r="J37" s="25">
        <v>0</v>
      </c>
      <c r="K37" s="25">
        <v>0</v>
      </c>
      <c r="L37" s="25">
        <v>0</v>
      </c>
      <c r="M37" s="24">
        <f t="shared" si="1"/>
        <v>0</v>
      </c>
      <c r="N37" s="25">
        <v>0</v>
      </c>
      <c r="O37" s="25">
        <v>0</v>
      </c>
    </row>
    <row r="38" spans="1:15" s="38" customFormat="1" ht="43.5">
      <c r="A38" s="35" t="s">
        <v>39</v>
      </c>
      <c r="B38" s="35" t="s">
        <v>86</v>
      </c>
      <c r="C38" s="16" t="s">
        <v>31</v>
      </c>
      <c r="D38" s="86" t="s">
        <v>9</v>
      </c>
      <c r="E38" s="20">
        <v>1</v>
      </c>
      <c r="F38" s="39" t="s">
        <v>87</v>
      </c>
      <c r="G38" s="16" t="s">
        <v>34</v>
      </c>
      <c r="H38" s="24">
        <v>16054.29</v>
      </c>
      <c r="I38" s="24">
        <v>2097.16</v>
      </c>
      <c r="J38" s="24">
        <v>4260.42</v>
      </c>
      <c r="K38" s="24">
        <v>0</v>
      </c>
      <c r="L38" s="24">
        <v>0</v>
      </c>
      <c r="M38" s="24">
        <f t="shared" si="1"/>
        <v>13891.03</v>
      </c>
      <c r="N38" s="24">
        <v>10393.87</v>
      </c>
      <c r="O38" s="24">
        <v>0</v>
      </c>
    </row>
    <row r="39" spans="1:15" s="38" customFormat="1" ht="43.5">
      <c r="A39" s="35" t="s">
        <v>39</v>
      </c>
      <c r="B39" s="35" t="s">
        <v>88</v>
      </c>
      <c r="C39" s="16" t="s">
        <v>31</v>
      </c>
      <c r="D39" s="86" t="s">
        <v>9</v>
      </c>
      <c r="E39" s="20">
        <v>1</v>
      </c>
      <c r="F39" s="39" t="s">
        <v>264</v>
      </c>
      <c r="G39" s="16" t="s">
        <v>79</v>
      </c>
      <c r="H39" s="24">
        <v>3462.66</v>
      </c>
      <c r="I39" s="24">
        <v>8000</v>
      </c>
      <c r="J39" s="24">
        <v>1875.78</v>
      </c>
      <c r="K39" s="24">
        <v>0</v>
      </c>
      <c r="L39" s="24">
        <v>0</v>
      </c>
      <c r="M39" s="24">
        <f t="shared" si="1"/>
        <v>9586.88</v>
      </c>
      <c r="N39" s="24">
        <v>4586.88</v>
      </c>
      <c r="O39" s="24">
        <v>0</v>
      </c>
    </row>
    <row r="40" spans="1:15" s="38" customFormat="1" ht="43.5">
      <c r="A40" s="35" t="s">
        <v>39</v>
      </c>
      <c r="B40" s="35" t="s">
        <v>265</v>
      </c>
      <c r="C40" s="16" t="s">
        <v>31</v>
      </c>
      <c r="D40" s="86" t="s">
        <v>9</v>
      </c>
      <c r="E40" s="20">
        <v>1</v>
      </c>
      <c r="F40" s="39" t="s">
        <v>266</v>
      </c>
      <c r="G40" s="16" t="s">
        <v>11</v>
      </c>
      <c r="H40" s="24">
        <v>0</v>
      </c>
      <c r="I40" s="24">
        <v>8800</v>
      </c>
      <c r="J40" s="24">
        <v>3269.6</v>
      </c>
      <c r="K40" s="24">
        <v>0</v>
      </c>
      <c r="L40" s="24">
        <v>0</v>
      </c>
      <c r="M40" s="24">
        <f>H40+I40-J40-K40-L40</f>
        <v>5530.4</v>
      </c>
      <c r="N40" s="24">
        <v>7230.4</v>
      </c>
      <c r="O40" s="74">
        <f>SUM(N37:N41)</f>
        <v>42543.15</v>
      </c>
    </row>
    <row r="41" spans="1:15" s="38" customFormat="1" ht="43.5">
      <c r="A41" s="35" t="s">
        <v>39</v>
      </c>
      <c r="B41" s="35" t="s">
        <v>268</v>
      </c>
      <c r="C41" s="16" t="s">
        <v>31</v>
      </c>
      <c r="D41" s="86" t="s">
        <v>9</v>
      </c>
      <c r="E41" s="20">
        <v>2</v>
      </c>
      <c r="F41" s="39" t="s">
        <v>269</v>
      </c>
      <c r="G41" s="16" t="s">
        <v>52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f>H41+I41-J41-K41-L41</f>
        <v>0</v>
      </c>
      <c r="N41" s="24">
        <v>20332</v>
      </c>
      <c r="O41" s="24">
        <f>SUM(M37:M41)</f>
        <v>29008.309999999998</v>
      </c>
    </row>
    <row r="42" spans="1:15" s="38" customFormat="1" ht="43.5">
      <c r="A42" s="35" t="s">
        <v>169</v>
      </c>
      <c r="B42" s="35" t="s">
        <v>155</v>
      </c>
      <c r="C42" s="16">
        <v>14</v>
      </c>
      <c r="D42" s="86">
        <v>3</v>
      </c>
      <c r="E42" s="20">
        <v>1</v>
      </c>
      <c r="F42" s="39" t="s">
        <v>156</v>
      </c>
      <c r="G42" s="16" t="s">
        <v>34</v>
      </c>
      <c r="H42" s="24">
        <v>65587.8</v>
      </c>
      <c r="I42" s="24">
        <v>0</v>
      </c>
      <c r="J42" s="24">
        <v>65255.34</v>
      </c>
      <c r="K42" s="24">
        <v>0</v>
      </c>
      <c r="L42" s="24">
        <v>-354.29</v>
      </c>
      <c r="M42" s="24">
        <f t="shared" si="1"/>
        <v>686.7500000000064</v>
      </c>
      <c r="N42" s="24">
        <v>4000</v>
      </c>
      <c r="O42" s="24">
        <v>0</v>
      </c>
    </row>
    <row r="43" spans="1:15" s="38" customFormat="1" ht="43.5">
      <c r="A43" s="35" t="s">
        <v>169</v>
      </c>
      <c r="B43" s="35" t="s">
        <v>157</v>
      </c>
      <c r="C43" s="16">
        <v>14</v>
      </c>
      <c r="D43" s="86">
        <v>3</v>
      </c>
      <c r="E43" s="20">
        <v>1</v>
      </c>
      <c r="F43" s="39" t="s">
        <v>160</v>
      </c>
      <c r="G43" s="16" t="s">
        <v>79</v>
      </c>
      <c r="H43" s="24">
        <v>19602.45</v>
      </c>
      <c r="I43" s="24">
        <v>0</v>
      </c>
      <c r="J43" s="24">
        <v>15412.13</v>
      </c>
      <c r="K43" s="24">
        <v>0</v>
      </c>
      <c r="L43" s="24">
        <v>0</v>
      </c>
      <c r="M43" s="24">
        <f t="shared" si="1"/>
        <v>4190.3200000000015</v>
      </c>
      <c r="N43" s="24">
        <v>8000</v>
      </c>
      <c r="O43" s="24">
        <v>0</v>
      </c>
    </row>
    <row r="44" spans="1:15" s="38" customFormat="1" ht="57.75">
      <c r="A44" s="35" t="s">
        <v>169</v>
      </c>
      <c r="B44" s="35" t="s">
        <v>158</v>
      </c>
      <c r="C44" s="16">
        <v>14</v>
      </c>
      <c r="D44" s="86">
        <v>3</v>
      </c>
      <c r="E44" s="20">
        <v>1</v>
      </c>
      <c r="F44" s="39" t="s">
        <v>161</v>
      </c>
      <c r="G44" s="16" t="s">
        <v>45</v>
      </c>
      <c r="H44" s="24">
        <v>30000</v>
      </c>
      <c r="I44" s="24">
        <v>0</v>
      </c>
      <c r="J44" s="24">
        <v>820.2</v>
      </c>
      <c r="K44" s="24">
        <v>0</v>
      </c>
      <c r="L44" s="24">
        <v>0</v>
      </c>
      <c r="M44" s="24">
        <f t="shared" si="1"/>
        <v>29179.8</v>
      </c>
      <c r="N44" s="24">
        <v>0</v>
      </c>
      <c r="O44" s="24">
        <v>0</v>
      </c>
    </row>
    <row r="45" spans="1:15" s="38" customFormat="1" ht="43.5">
      <c r="A45" s="35" t="s">
        <v>169</v>
      </c>
      <c r="B45" s="35" t="s">
        <v>159</v>
      </c>
      <c r="C45" s="16">
        <v>14</v>
      </c>
      <c r="D45" s="86">
        <v>3</v>
      </c>
      <c r="E45" s="20">
        <v>1</v>
      </c>
      <c r="F45" s="39" t="s">
        <v>162</v>
      </c>
      <c r="G45" s="16" t="s">
        <v>11</v>
      </c>
      <c r="H45" s="24">
        <v>35187.63</v>
      </c>
      <c r="I45" s="24">
        <v>0</v>
      </c>
      <c r="J45" s="24">
        <f>28235.56-4000</f>
        <v>24235.56</v>
      </c>
      <c r="K45" s="24">
        <v>10952.07</v>
      </c>
      <c r="L45" s="24">
        <v>0</v>
      </c>
      <c r="M45" s="24">
        <f t="shared" si="1"/>
        <v>-3.637978807091713E-12</v>
      </c>
      <c r="N45" s="24">
        <v>20000</v>
      </c>
      <c r="O45" s="24">
        <v>0</v>
      </c>
    </row>
    <row r="46" spans="1:16" s="38" customFormat="1" ht="43.5">
      <c r="A46" s="35" t="s">
        <v>169</v>
      </c>
      <c r="B46" s="35" t="s">
        <v>163</v>
      </c>
      <c r="C46" s="16">
        <v>14</v>
      </c>
      <c r="D46" s="86">
        <v>3</v>
      </c>
      <c r="E46" s="20">
        <v>2</v>
      </c>
      <c r="F46" s="39" t="s">
        <v>166</v>
      </c>
      <c r="G46" s="16" t="s">
        <v>52</v>
      </c>
      <c r="H46" s="24">
        <v>19438.58</v>
      </c>
      <c r="I46" s="24">
        <v>0</v>
      </c>
      <c r="J46" s="24">
        <v>9438.58</v>
      </c>
      <c r="K46" s="24">
        <v>4026</v>
      </c>
      <c r="L46" s="24">
        <v>0</v>
      </c>
      <c r="M46" s="24">
        <f t="shared" si="1"/>
        <v>5974.000000000002</v>
      </c>
      <c r="N46" s="24">
        <v>250000</v>
      </c>
      <c r="O46" s="24">
        <v>0</v>
      </c>
      <c r="P46" s="41"/>
    </row>
    <row r="47" spans="1:15" s="38" customFormat="1" ht="43.5">
      <c r="A47" s="35" t="s">
        <v>169</v>
      </c>
      <c r="B47" s="35" t="s">
        <v>164</v>
      </c>
      <c r="C47" s="16">
        <v>14</v>
      </c>
      <c r="D47" s="86">
        <v>3</v>
      </c>
      <c r="E47" s="20">
        <v>2</v>
      </c>
      <c r="F47" s="39" t="s">
        <v>167</v>
      </c>
      <c r="G47" s="16" t="s">
        <v>77</v>
      </c>
      <c r="H47" s="24">
        <v>6000</v>
      </c>
      <c r="I47" s="24">
        <v>0</v>
      </c>
      <c r="J47" s="24">
        <v>5770.6</v>
      </c>
      <c r="K47" s="24">
        <v>0</v>
      </c>
      <c r="L47" s="24">
        <v>0</v>
      </c>
      <c r="M47" s="24">
        <f t="shared" si="1"/>
        <v>229.39999999999964</v>
      </c>
      <c r="N47" s="24">
        <v>0</v>
      </c>
      <c r="O47" s="74">
        <f>SUM(N42:N48)</f>
        <v>282000</v>
      </c>
    </row>
    <row r="48" spans="1:15" s="38" customFormat="1" ht="28.5">
      <c r="A48" s="35" t="s">
        <v>169</v>
      </c>
      <c r="B48" s="35" t="s">
        <v>165</v>
      </c>
      <c r="C48" s="16">
        <v>14</v>
      </c>
      <c r="D48" s="86">
        <v>3</v>
      </c>
      <c r="E48" s="20">
        <v>2</v>
      </c>
      <c r="F48" s="39" t="s">
        <v>168</v>
      </c>
      <c r="G48" s="16" t="s">
        <v>115</v>
      </c>
      <c r="H48" s="24">
        <v>5000</v>
      </c>
      <c r="I48" s="24">
        <v>0</v>
      </c>
      <c r="J48" s="24">
        <v>4096.57</v>
      </c>
      <c r="K48" s="24">
        <v>0</v>
      </c>
      <c r="L48" s="24">
        <v>0</v>
      </c>
      <c r="M48" s="24">
        <f t="shared" si="1"/>
        <v>903.4300000000003</v>
      </c>
      <c r="N48" s="24">
        <v>0</v>
      </c>
      <c r="O48" s="24">
        <f>SUM(M42:M48)</f>
        <v>41163.70000000001</v>
      </c>
    </row>
    <row r="49" spans="1:16" ht="43.5" customHeight="1">
      <c r="A49" s="35"/>
      <c r="B49" s="11"/>
      <c r="C49" s="12"/>
      <c r="D49" s="85"/>
      <c r="E49" s="8"/>
      <c r="F49" s="110" t="s">
        <v>196</v>
      </c>
      <c r="G49" s="112"/>
      <c r="H49" s="26">
        <f aca="true" t="shared" si="2" ref="H49:N49">SUM(H3:H48)</f>
        <v>485719.32</v>
      </c>
      <c r="I49" s="26">
        <f t="shared" si="2"/>
        <v>404367.45</v>
      </c>
      <c r="J49" s="26">
        <f t="shared" si="2"/>
        <v>338696.61</v>
      </c>
      <c r="K49" s="26">
        <f t="shared" si="2"/>
        <v>21312.43</v>
      </c>
      <c r="L49" s="26">
        <f t="shared" si="2"/>
        <v>-354.29</v>
      </c>
      <c r="M49" s="26">
        <f t="shared" si="2"/>
        <v>530432.0200000003</v>
      </c>
      <c r="N49" s="26">
        <f t="shared" si="2"/>
        <v>740726.8600000001</v>
      </c>
      <c r="O49" s="26"/>
      <c r="P49" s="82" t="s">
        <v>346</v>
      </c>
    </row>
    <row r="50" spans="1:16" ht="139.5">
      <c r="A50" s="10" t="s">
        <v>270</v>
      </c>
      <c r="B50" s="35" t="s">
        <v>61</v>
      </c>
      <c r="C50" s="16" t="s">
        <v>8</v>
      </c>
      <c r="D50" s="86" t="s">
        <v>9</v>
      </c>
      <c r="E50" s="20">
        <v>1</v>
      </c>
      <c r="F50" s="39" t="s">
        <v>316</v>
      </c>
      <c r="G50" s="16" t="s">
        <v>34</v>
      </c>
      <c r="H50" s="24">
        <v>133328</v>
      </c>
      <c r="I50" s="24">
        <v>73922.04</v>
      </c>
      <c r="J50" s="24">
        <v>94749.16</v>
      </c>
      <c r="K50" s="24">
        <v>0</v>
      </c>
      <c r="L50" s="24">
        <v>0</v>
      </c>
      <c r="M50" s="24">
        <f t="shared" si="1"/>
        <v>112500.87999999998</v>
      </c>
      <c r="N50" s="24">
        <v>35189.91</v>
      </c>
      <c r="O50" s="24">
        <v>0</v>
      </c>
      <c r="P50" s="78"/>
    </row>
    <row r="51" spans="1:15" s="38" customFormat="1" ht="43.5">
      <c r="A51" s="46" t="s">
        <v>271</v>
      </c>
      <c r="B51" s="35" t="s">
        <v>62</v>
      </c>
      <c r="C51" s="16" t="s">
        <v>8</v>
      </c>
      <c r="D51" s="86" t="s">
        <v>9</v>
      </c>
      <c r="E51" s="20">
        <v>1</v>
      </c>
      <c r="F51" s="39" t="s">
        <v>315</v>
      </c>
      <c r="G51" s="16" t="s">
        <v>32</v>
      </c>
      <c r="H51" s="24">
        <v>140294.55</v>
      </c>
      <c r="I51" s="24">
        <v>64653.09</v>
      </c>
      <c r="J51" s="24">
        <v>181770.66</v>
      </c>
      <c r="K51" s="24">
        <v>0</v>
      </c>
      <c r="L51" s="24">
        <v>0</v>
      </c>
      <c r="M51" s="24">
        <f>H51+I51-J51-K51-L51</f>
        <v>23176.97999999998</v>
      </c>
      <c r="N51" s="24">
        <v>131634.39</v>
      </c>
      <c r="O51" s="24">
        <v>0</v>
      </c>
    </row>
    <row r="52" spans="1:15" s="38" customFormat="1" ht="43.5">
      <c r="A52" s="46" t="s">
        <v>271</v>
      </c>
      <c r="B52" s="35" t="s">
        <v>63</v>
      </c>
      <c r="C52" s="16" t="s">
        <v>8</v>
      </c>
      <c r="D52" s="86" t="s">
        <v>9</v>
      </c>
      <c r="E52" s="20">
        <v>1</v>
      </c>
      <c r="F52" s="39" t="s">
        <v>317</v>
      </c>
      <c r="G52" s="16" t="s">
        <v>64</v>
      </c>
      <c r="H52" s="24">
        <v>45249.81</v>
      </c>
      <c r="I52" s="24">
        <v>8647.02</v>
      </c>
      <c r="J52" s="24">
        <v>38704.72</v>
      </c>
      <c r="K52" s="24">
        <v>0</v>
      </c>
      <c r="L52" s="24">
        <v>0</v>
      </c>
      <c r="M52" s="24">
        <f aca="true" t="shared" si="3" ref="M52:M83">H52+I52-J52-K52-L52</f>
        <v>15192.11</v>
      </c>
      <c r="N52" s="24">
        <v>15933.39</v>
      </c>
      <c r="O52" s="24">
        <v>0</v>
      </c>
    </row>
    <row r="53" spans="1:15" s="38" customFormat="1" ht="28.5">
      <c r="A53" s="46" t="s">
        <v>271</v>
      </c>
      <c r="B53" s="35" t="s">
        <v>65</v>
      </c>
      <c r="C53" s="16" t="s">
        <v>8</v>
      </c>
      <c r="D53" s="86" t="s">
        <v>9</v>
      </c>
      <c r="E53" s="20">
        <v>1</v>
      </c>
      <c r="F53" s="39" t="s">
        <v>318</v>
      </c>
      <c r="G53" s="16" t="s">
        <v>66</v>
      </c>
      <c r="H53" s="24">
        <v>14980.64</v>
      </c>
      <c r="I53" s="24">
        <v>5569.89</v>
      </c>
      <c r="J53" s="24">
        <v>15800.39</v>
      </c>
      <c r="K53" s="24">
        <v>0</v>
      </c>
      <c r="L53" s="24">
        <v>0</v>
      </c>
      <c r="M53" s="24">
        <f t="shared" si="3"/>
        <v>4750.139999999999</v>
      </c>
      <c r="N53" s="24">
        <v>10213.72</v>
      </c>
      <c r="O53" s="24">
        <v>0</v>
      </c>
    </row>
    <row r="54" spans="1:15" s="38" customFormat="1" ht="43.5">
      <c r="A54" s="18" t="s">
        <v>271</v>
      </c>
      <c r="B54" s="43" t="s">
        <v>67</v>
      </c>
      <c r="C54" s="20" t="s">
        <v>8</v>
      </c>
      <c r="D54" s="87" t="s">
        <v>9</v>
      </c>
      <c r="E54" s="20">
        <v>1</v>
      </c>
      <c r="F54" s="81" t="s">
        <v>319</v>
      </c>
      <c r="G54" s="20" t="s">
        <v>246</v>
      </c>
      <c r="H54" s="24">
        <v>478375.86</v>
      </c>
      <c r="I54" s="24">
        <v>117474.14</v>
      </c>
      <c r="J54" s="24">
        <f>330245.81-80927.95</f>
        <v>249317.86</v>
      </c>
      <c r="K54" s="24">
        <v>159568.22</v>
      </c>
      <c r="L54" s="24">
        <v>-484</v>
      </c>
      <c r="M54" s="24">
        <f t="shared" si="3"/>
        <v>187447.92</v>
      </c>
      <c r="N54" s="24">
        <v>256758</v>
      </c>
      <c r="O54" s="24">
        <v>0</v>
      </c>
    </row>
    <row r="55" spans="1:15" s="38" customFormat="1" ht="43.5">
      <c r="A55" s="46" t="s">
        <v>271</v>
      </c>
      <c r="B55" s="35" t="s">
        <v>69</v>
      </c>
      <c r="C55" s="16" t="s">
        <v>8</v>
      </c>
      <c r="D55" s="86" t="s">
        <v>9</v>
      </c>
      <c r="E55" s="20">
        <v>1</v>
      </c>
      <c r="F55" s="39" t="s">
        <v>312</v>
      </c>
      <c r="G55" s="16" t="s">
        <v>45</v>
      </c>
      <c r="H55" s="24">
        <v>0</v>
      </c>
      <c r="I55" s="24">
        <v>0</v>
      </c>
      <c r="J55" s="24">
        <v>0</v>
      </c>
      <c r="K55" s="24">
        <v>0</v>
      </c>
      <c r="L55" s="24">
        <v>0</v>
      </c>
      <c r="M55" s="24">
        <f>H55+I55-J55-K55-L55</f>
        <v>0</v>
      </c>
      <c r="N55" s="24">
        <v>10000</v>
      </c>
      <c r="O55" s="24">
        <v>0</v>
      </c>
    </row>
    <row r="56" spans="1:15" s="38" customFormat="1" ht="57.75">
      <c r="A56" s="18" t="s">
        <v>271</v>
      </c>
      <c r="B56" s="43" t="s">
        <v>70</v>
      </c>
      <c r="C56" s="20" t="s">
        <v>8</v>
      </c>
      <c r="D56" s="87" t="s">
        <v>9</v>
      </c>
      <c r="E56" s="20">
        <v>1</v>
      </c>
      <c r="F56" s="81" t="s">
        <v>71</v>
      </c>
      <c r="G56" s="20" t="s">
        <v>11</v>
      </c>
      <c r="H56" s="24">
        <v>105170.33</v>
      </c>
      <c r="I56" s="24">
        <v>62000</v>
      </c>
      <c r="J56" s="24">
        <f>64830.9-6194.06</f>
        <v>58636.840000000004</v>
      </c>
      <c r="K56" s="24">
        <v>7577.82</v>
      </c>
      <c r="L56" s="24">
        <v>-1151.04</v>
      </c>
      <c r="M56" s="24">
        <f t="shared" si="3"/>
        <v>102106.71</v>
      </c>
      <c r="N56" s="24">
        <v>20325</v>
      </c>
      <c r="O56" s="24">
        <v>0</v>
      </c>
    </row>
    <row r="57" spans="1:15" s="38" customFormat="1" ht="57.75">
      <c r="A57" s="35" t="s">
        <v>60</v>
      </c>
      <c r="B57" s="35" t="s">
        <v>72</v>
      </c>
      <c r="C57" s="16" t="s">
        <v>8</v>
      </c>
      <c r="D57" s="86" t="s">
        <v>9</v>
      </c>
      <c r="E57" s="20">
        <v>1</v>
      </c>
      <c r="F57" s="39" t="s">
        <v>73</v>
      </c>
      <c r="G57" s="16" t="s">
        <v>74</v>
      </c>
      <c r="H57" s="24">
        <v>5370.6</v>
      </c>
      <c r="I57" s="24">
        <v>38100</v>
      </c>
      <c r="J57" s="24">
        <v>33419.59</v>
      </c>
      <c r="K57" s="24">
        <v>1228.76</v>
      </c>
      <c r="L57" s="24">
        <v>0</v>
      </c>
      <c r="M57" s="24">
        <f t="shared" si="3"/>
        <v>8822.250000000002</v>
      </c>
      <c r="N57" s="24">
        <v>5000</v>
      </c>
      <c r="O57" s="24">
        <v>0</v>
      </c>
    </row>
    <row r="58" spans="1:15" s="38" customFormat="1" ht="43.5">
      <c r="A58" s="46" t="s">
        <v>271</v>
      </c>
      <c r="B58" s="35" t="s">
        <v>78</v>
      </c>
      <c r="C58" s="16" t="s">
        <v>8</v>
      </c>
      <c r="D58" s="86" t="s">
        <v>9</v>
      </c>
      <c r="E58" s="20">
        <v>1</v>
      </c>
      <c r="F58" s="39" t="s">
        <v>272</v>
      </c>
      <c r="G58" s="16" t="s">
        <v>79</v>
      </c>
      <c r="H58" s="24">
        <v>54470</v>
      </c>
      <c r="I58" s="24">
        <v>21080</v>
      </c>
      <c r="J58" s="24">
        <f>21301.66-1340</f>
        <v>19961.66</v>
      </c>
      <c r="K58" s="24">
        <v>0</v>
      </c>
      <c r="L58" s="24">
        <v>0</v>
      </c>
      <c r="M58" s="24">
        <f t="shared" si="3"/>
        <v>55588.34</v>
      </c>
      <c r="N58" s="24">
        <v>16976.78</v>
      </c>
      <c r="O58" s="24">
        <v>0</v>
      </c>
    </row>
    <row r="59" spans="1:15" s="38" customFormat="1" ht="43.5">
      <c r="A59" s="46" t="s">
        <v>271</v>
      </c>
      <c r="B59" s="35" t="s">
        <v>75</v>
      </c>
      <c r="C59" s="16" t="s">
        <v>8</v>
      </c>
      <c r="D59" s="86" t="s">
        <v>9</v>
      </c>
      <c r="E59" s="20">
        <v>2</v>
      </c>
      <c r="F59" s="39" t="s">
        <v>273</v>
      </c>
      <c r="G59" s="16" t="s">
        <v>52</v>
      </c>
      <c r="H59" s="24">
        <v>118555.8</v>
      </c>
      <c r="I59" s="24">
        <v>23553</v>
      </c>
      <c r="J59" s="24">
        <v>112535.8</v>
      </c>
      <c r="K59" s="24">
        <v>0</v>
      </c>
      <c r="L59" s="24">
        <v>0</v>
      </c>
      <c r="M59" s="24">
        <f t="shared" si="3"/>
        <v>29572.999999999985</v>
      </c>
      <c r="N59" s="24">
        <v>76419.47</v>
      </c>
      <c r="O59" s="24">
        <v>0</v>
      </c>
    </row>
    <row r="60" spans="1:15" s="38" customFormat="1" ht="43.5">
      <c r="A60" s="46" t="s">
        <v>271</v>
      </c>
      <c r="B60" s="35" t="s">
        <v>76</v>
      </c>
      <c r="C60" s="16" t="s">
        <v>8</v>
      </c>
      <c r="D60" s="86" t="s">
        <v>9</v>
      </c>
      <c r="E60" s="20">
        <v>2</v>
      </c>
      <c r="F60" s="39" t="s">
        <v>274</v>
      </c>
      <c r="G60" s="16" t="s">
        <v>77</v>
      </c>
      <c r="H60" s="24">
        <v>37000</v>
      </c>
      <c r="I60" s="24">
        <v>0</v>
      </c>
      <c r="J60" s="24">
        <v>36042.26</v>
      </c>
      <c r="K60" s="24">
        <v>0</v>
      </c>
      <c r="L60" s="24">
        <v>0</v>
      </c>
      <c r="M60" s="24">
        <f t="shared" si="3"/>
        <v>957.739999999998</v>
      </c>
      <c r="N60" s="24">
        <v>0</v>
      </c>
      <c r="O60" s="24">
        <v>0</v>
      </c>
    </row>
    <row r="61" spans="1:16" ht="117.75" customHeight="1">
      <c r="A61" s="18" t="s">
        <v>169</v>
      </c>
      <c r="B61" s="11">
        <v>2001</v>
      </c>
      <c r="C61" s="12" t="s">
        <v>8</v>
      </c>
      <c r="D61" s="85" t="s">
        <v>9</v>
      </c>
      <c r="E61" s="8">
        <v>2</v>
      </c>
      <c r="F61" s="13" t="s">
        <v>195</v>
      </c>
      <c r="G61" s="12" t="s">
        <v>57</v>
      </c>
      <c r="H61" s="24">
        <v>1424883.61</v>
      </c>
      <c r="I61" s="25">
        <v>39123.22</v>
      </c>
      <c r="J61" s="25">
        <v>6222</v>
      </c>
      <c r="K61" s="25"/>
      <c r="L61" s="25">
        <v>0</v>
      </c>
      <c r="M61" s="24">
        <f t="shared" si="3"/>
        <v>1457784.83</v>
      </c>
      <c r="N61" s="25">
        <v>0</v>
      </c>
      <c r="O61" s="25">
        <v>0</v>
      </c>
      <c r="P61" s="34"/>
    </row>
    <row r="62" spans="1:15" s="38" customFormat="1" ht="14.25">
      <c r="A62" s="35" t="s">
        <v>60</v>
      </c>
      <c r="B62" s="35" t="s">
        <v>113</v>
      </c>
      <c r="C62" s="16" t="s">
        <v>8</v>
      </c>
      <c r="D62" s="86" t="s">
        <v>9</v>
      </c>
      <c r="E62" s="20">
        <v>2</v>
      </c>
      <c r="F62" s="39" t="s">
        <v>114</v>
      </c>
      <c r="G62" s="16" t="s">
        <v>115</v>
      </c>
      <c r="H62" s="24">
        <v>115000</v>
      </c>
      <c r="I62" s="24">
        <v>0</v>
      </c>
      <c r="J62" s="24">
        <v>5909.1</v>
      </c>
      <c r="K62" s="24">
        <v>96970.66</v>
      </c>
      <c r="L62" s="24">
        <v>0</v>
      </c>
      <c r="M62" s="24">
        <f t="shared" si="3"/>
        <v>12120.23999999999</v>
      </c>
      <c r="N62" s="24">
        <v>0</v>
      </c>
      <c r="O62" s="24">
        <v>0</v>
      </c>
    </row>
    <row r="63" spans="1:16" s="38" customFormat="1" ht="105.75" customHeight="1">
      <c r="A63" s="10" t="s">
        <v>208</v>
      </c>
      <c r="B63" s="35" t="s">
        <v>28</v>
      </c>
      <c r="C63" s="16" t="s">
        <v>8</v>
      </c>
      <c r="D63" s="86" t="s">
        <v>9</v>
      </c>
      <c r="E63" s="20">
        <v>2</v>
      </c>
      <c r="F63" s="39" t="s">
        <v>29</v>
      </c>
      <c r="G63" s="16" t="s">
        <v>30</v>
      </c>
      <c r="H63" s="24">
        <v>22684.8</v>
      </c>
      <c r="I63" s="24">
        <v>0</v>
      </c>
      <c r="J63" s="24">
        <v>4013.8</v>
      </c>
      <c r="K63" s="24">
        <v>0</v>
      </c>
      <c r="L63" s="24">
        <v>0</v>
      </c>
      <c r="M63" s="24">
        <f t="shared" si="3"/>
        <v>18671</v>
      </c>
      <c r="N63" s="24">
        <v>370204.83</v>
      </c>
      <c r="O63" s="24">
        <v>0</v>
      </c>
      <c r="P63" s="41"/>
    </row>
    <row r="64" spans="1:15" ht="28.5">
      <c r="A64" s="10" t="s">
        <v>275</v>
      </c>
      <c r="B64" s="11" t="s">
        <v>126</v>
      </c>
      <c r="C64" s="12" t="s">
        <v>8</v>
      </c>
      <c r="D64" s="85" t="s">
        <v>9</v>
      </c>
      <c r="E64" s="8">
        <v>1</v>
      </c>
      <c r="F64" s="47" t="s">
        <v>127</v>
      </c>
      <c r="G64" s="12" t="s">
        <v>45</v>
      </c>
      <c r="H64" s="24">
        <v>162051.2</v>
      </c>
      <c r="I64" s="25">
        <v>0</v>
      </c>
      <c r="J64" s="25">
        <v>0</v>
      </c>
      <c r="K64" s="25">
        <v>0</v>
      </c>
      <c r="L64" s="25">
        <v>0</v>
      </c>
      <c r="M64" s="24">
        <f t="shared" si="3"/>
        <v>162051.2</v>
      </c>
      <c r="N64" s="25">
        <v>0</v>
      </c>
      <c r="O64" s="25">
        <v>0</v>
      </c>
    </row>
    <row r="65" spans="1:15" s="38" customFormat="1" ht="53.25" customHeight="1">
      <c r="A65" s="10" t="s">
        <v>207</v>
      </c>
      <c r="B65" s="35" t="s">
        <v>36</v>
      </c>
      <c r="C65" s="16" t="s">
        <v>8</v>
      </c>
      <c r="D65" s="86" t="s">
        <v>9</v>
      </c>
      <c r="E65" s="20">
        <v>1</v>
      </c>
      <c r="F65" s="39" t="s">
        <v>37</v>
      </c>
      <c r="G65" s="16" t="s">
        <v>34</v>
      </c>
      <c r="H65" s="24">
        <v>27373.56</v>
      </c>
      <c r="I65" s="24">
        <v>0</v>
      </c>
      <c r="J65" s="24">
        <v>22193.31</v>
      </c>
      <c r="K65" s="24">
        <v>0</v>
      </c>
      <c r="L65" s="24">
        <v>0</v>
      </c>
      <c r="M65" s="24">
        <f t="shared" si="3"/>
        <v>5180.25</v>
      </c>
      <c r="N65" s="24">
        <v>0</v>
      </c>
      <c r="O65" s="24">
        <v>0</v>
      </c>
    </row>
    <row r="66" spans="1:15" s="38" customFormat="1" ht="43.5">
      <c r="A66" s="35" t="s">
        <v>35</v>
      </c>
      <c r="B66" s="35" t="s">
        <v>80</v>
      </c>
      <c r="C66" s="16" t="s">
        <v>8</v>
      </c>
      <c r="D66" s="86" t="s">
        <v>9</v>
      </c>
      <c r="E66" s="20">
        <v>1</v>
      </c>
      <c r="F66" s="39" t="s">
        <v>81</v>
      </c>
      <c r="G66" s="16" t="s">
        <v>79</v>
      </c>
      <c r="H66" s="24">
        <v>1015.38</v>
      </c>
      <c r="I66" s="24">
        <v>0</v>
      </c>
      <c r="J66" s="24">
        <v>1009.95</v>
      </c>
      <c r="K66" s="24">
        <v>0</v>
      </c>
      <c r="L66" s="24">
        <v>0</v>
      </c>
      <c r="M66" s="24">
        <f t="shared" si="3"/>
        <v>5.42999999999995</v>
      </c>
      <c r="N66" s="24">
        <v>0</v>
      </c>
      <c r="O66" s="24">
        <v>0</v>
      </c>
    </row>
    <row r="67" spans="1:15" s="38" customFormat="1" ht="66">
      <c r="A67" s="72" t="s">
        <v>283</v>
      </c>
      <c r="B67" s="35" t="s">
        <v>284</v>
      </c>
      <c r="C67" s="16">
        <v>16</v>
      </c>
      <c r="D67" s="86">
        <v>3</v>
      </c>
      <c r="E67" s="20">
        <v>1</v>
      </c>
      <c r="F67" s="33" t="s">
        <v>285</v>
      </c>
      <c r="G67" s="16" t="s">
        <v>34</v>
      </c>
      <c r="H67" s="24">
        <v>0</v>
      </c>
      <c r="I67" s="24">
        <v>10936.44</v>
      </c>
      <c r="J67" s="24">
        <v>10643.64</v>
      </c>
      <c r="K67" s="24">
        <v>292.8</v>
      </c>
      <c r="L67" s="24">
        <v>0</v>
      </c>
      <c r="M67" s="24">
        <f t="shared" si="3"/>
        <v>1.0800249583553523E-12</v>
      </c>
      <c r="N67" s="24">
        <v>2043.56</v>
      </c>
      <c r="O67" s="24"/>
    </row>
    <row r="68" spans="1:15" s="38" customFormat="1" ht="43.5">
      <c r="A68" s="72" t="s">
        <v>313</v>
      </c>
      <c r="B68" s="35" t="s">
        <v>286</v>
      </c>
      <c r="C68" s="16">
        <v>16</v>
      </c>
      <c r="D68" s="86">
        <v>3</v>
      </c>
      <c r="E68" s="20">
        <v>1</v>
      </c>
      <c r="F68" s="33" t="s">
        <v>287</v>
      </c>
      <c r="G68" s="16" t="s">
        <v>32</v>
      </c>
      <c r="H68" s="24">
        <v>0</v>
      </c>
      <c r="I68" s="24">
        <v>0</v>
      </c>
      <c r="J68" s="24">
        <v>0</v>
      </c>
      <c r="K68" s="24">
        <v>0</v>
      </c>
      <c r="L68" s="24">
        <v>0</v>
      </c>
      <c r="M68" s="24">
        <f t="shared" si="3"/>
        <v>0</v>
      </c>
      <c r="N68" s="24">
        <v>28232.13</v>
      </c>
      <c r="O68" s="24"/>
    </row>
    <row r="69" spans="1:15" s="38" customFormat="1" ht="43.5">
      <c r="A69" s="72" t="s">
        <v>299</v>
      </c>
      <c r="B69" s="35" t="s">
        <v>288</v>
      </c>
      <c r="C69" s="16">
        <v>16</v>
      </c>
      <c r="D69" s="86">
        <v>3</v>
      </c>
      <c r="E69" s="20">
        <v>1</v>
      </c>
      <c r="F69" s="33" t="s">
        <v>289</v>
      </c>
      <c r="G69" s="16" t="s">
        <v>64</v>
      </c>
      <c r="H69" s="24">
        <v>0</v>
      </c>
      <c r="I69" s="24">
        <v>0</v>
      </c>
      <c r="J69" s="24">
        <v>0</v>
      </c>
      <c r="K69" s="24">
        <v>0</v>
      </c>
      <c r="L69" s="24">
        <v>0</v>
      </c>
      <c r="M69" s="24">
        <f t="shared" si="3"/>
        <v>0</v>
      </c>
      <c r="N69" s="24">
        <v>3417.3</v>
      </c>
      <c r="O69" s="24"/>
    </row>
    <row r="70" spans="1:15" s="38" customFormat="1" ht="43.5">
      <c r="A70" s="72" t="s">
        <v>299</v>
      </c>
      <c r="B70" s="35" t="s">
        <v>290</v>
      </c>
      <c r="C70" s="16">
        <v>16</v>
      </c>
      <c r="D70" s="86">
        <v>3</v>
      </c>
      <c r="E70" s="20">
        <v>1</v>
      </c>
      <c r="F70" s="33" t="s">
        <v>291</v>
      </c>
      <c r="G70" s="16" t="s">
        <v>292</v>
      </c>
      <c r="H70" s="24">
        <v>0</v>
      </c>
      <c r="I70" s="24">
        <v>0</v>
      </c>
      <c r="J70" s="24">
        <v>0</v>
      </c>
      <c r="K70" s="24">
        <v>0</v>
      </c>
      <c r="L70" s="24">
        <v>0</v>
      </c>
      <c r="M70" s="24">
        <f t="shared" si="3"/>
        <v>0</v>
      </c>
      <c r="N70" s="24">
        <v>2190.57</v>
      </c>
      <c r="O70" s="24"/>
    </row>
    <row r="71" spans="1:15" s="38" customFormat="1" ht="43.5">
      <c r="A71" s="72" t="s">
        <v>299</v>
      </c>
      <c r="B71" s="35" t="s">
        <v>293</v>
      </c>
      <c r="C71" s="16">
        <v>16</v>
      </c>
      <c r="D71" s="86">
        <v>3</v>
      </c>
      <c r="E71" s="20">
        <v>1</v>
      </c>
      <c r="F71" s="33" t="s">
        <v>294</v>
      </c>
      <c r="G71" s="16" t="s">
        <v>246</v>
      </c>
      <c r="H71" s="24">
        <v>0</v>
      </c>
      <c r="I71" s="24">
        <v>3910</v>
      </c>
      <c r="J71" s="24">
        <v>3910</v>
      </c>
      <c r="K71" s="24">
        <v>0</v>
      </c>
      <c r="L71" s="24">
        <v>0</v>
      </c>
      <c r="M71" s="24">
        <f t="shared" si="3"/>
        <v>0</v>
      </c>
      <c r="N71" s="24">
        <v>16614</v>
      </c>
      <c r="O71" s="24"/>
    </row>
    <row r="72" spans="1:15" s="38" customFormat="1" ht="57.75">
      <c r="A72" s="72" t="s">
        <v>299</v>
      </c>
      <c r="B72" s="35" t="s">
        <v>295</v>
      </c>
      <c r="C72" s="16">
        <v>16</v>
      </c>
      <c r="D72" s="86">
        <v>3</v>
      </c>
      <c r="E72" s="20">
        <v>1</v>
      </c>
      <c r="F72" s="33" t="s">
        <v>296</v>
      </c>
      <c r="G72" s="16" t="s">
        <v>11</v>
      </c>
      <c r="H72" s="24">
        <v>0</v>
      </c>
      <c r="I72" s="24">
        <v>400</v>
      </c>
      <c r="J72" s="24">
        <v>0</v>
      </c>
      <c r="K72" s="24">
        <v>400</v>
      </c>
      <c r="L72" s="24">
        <v>0</v>
      </c>
      <c r="M72" s="24">
        <f t="shared" si="3"/>
        <v>0</v>
      </c>
      <c r="N72" s="24">
        <v>1600</v>
      </c>
      <c r="O72" s="24"/>
    </row>
    <row r="73" spans="1:15" s="38" customFormat="1" ht="43.5">
      <c r="A73" s="72" t="s">
        <v>299</v>
      </c>
      <c r="B73" s="35" t="s">
        <v>297</v>
      </c>
      <c r="C73" s="16">
        <v>16</v>
      </c>
      <c r="D73" s="86">
        <v>3</v>
      </c>
      <c r="E73" s="20">
        <v>1</v>
      </c>
      <c r="F73" s="33" t="s">
        <v>298</v>
      </c>
      <c r="G73" s="16" t="s">
        <v>79</v>
      </c>
      <c r="H73" s="24">
        <v>0</v>
      </c>
      <c r="I73" s="24">
        <v>0</v>
      </c>
      <c r="J73" s="24">
        <v>0</v>
      </c>
      <c r="K73" s="24">
        <v>0</v>
      </c>
      <c r="L73" s="24">
        <v>0</v>
      </c>
      <c r="M73" s="24">
        <f t="shared" si="3"/>
        <v>0</v>
      </c>
      <c r="N73" s="24">
        <v>1200</v>
      </c>
      <c r="O73" s="24"/>
    </row>
    <row r="74" spans="1:15" s="38" customFormat="1" ht="102">
      <c r="A74" s="72" t="s">
        <v>276</v>
      </c>
      <c r="B74" s="35" t="s">
        <v>277</v>
      </c>
      <c r="C74" s="16">
        <v>16</v>
      </c>
      <c r="D74" s="86">
        <v>3</v>
      </c>
      <c r="E74" s="20">
        <v>1</v>
      </c>
      <c r="F74" s="33" t="s">
        <v>278</v>
      </c>
      <c r="G74" s="16" t="s">
        <v>34</v>
      </c>
      <c r="H74" s="24">
        <v>0</v>
      </c>
      <c r="I74" s="24">
        <v>5279.73</v>
      </c>
      <c r="J74" s="24">
        <v>4986.93</v>
      </c>
      <c r="K74" s="24">
        <v>292.8</v>
      </c>
      <c r="L74" s="24">
        <v>0</v>
      </c>
      <c r="M74" s="24">
        <f t="shared" si="3"/>
        <v>-7.389644451905042E-13</v>
      </c>
      <c r="N74" s="24">
        <v>2720.27</v>
      </c>
      <c r="O74" s="24"/>
    </row>
    <row r="75" spans="1:15" s="38" customFormat="1" ht="43.5">
      <c r="A75" s="72" t="s">
        <v>94</v>
      </c>
      <c r="B75" s="35" t="s">
        <v>279</v>
      </c>
      <c r="C75" s="16">
        <v>16</v>
      </c>
      <c r="D75" s="86">
        <v>3</v>
      </c>
      <c r="E75" s="20">
        <v>1</v>
      </c>
      <c r="F75" s="33" t="s">
        <v>280</v>
      </c>
      <c r="G75" s="16" t="s">
        <v>246</v>
      </c>
      <c r="H75" s="24">
        <v>0</v>
      </c>
      <c r="I75" s="24">
        <v>8993.6</v>
      </c>
      <c r="J75" s="24">
        <v>8993.6</v>
      </c>
      <c r="K75" s="24">
        <v>0</v>
      </c>
      <c r="L75" s="24">
        <v>0</v>
      </c>
      <c r="M75" s="24">
        <f t="shared" si="3"/>
        <v>0</v>
      </c>
      <c r="N75" s="24">
        <v>2006.4</v>
      </c>
      <c r="O75" s="24"/>
    </row>
    <row r="76" spans="1:15" s="38" customFormat="1" ht="43.5">
      <c r="A76" s="72" t="s">
        <v>94</v>
      </c>
      <c r="B76" s="35" t="s">
        <v>82</v>
      </c>
      <c r="C76" s="16">
        <v>16</v>
      </c>
      <c r="D76" s="86">
        <v>3</v>
      </c>
      <c r="E76" s="20">
        <v>1</v>
      </c>
      <c r="F76" s="33" t="s">
        <v>281</v>
      </c>
      <c r="G76" s="16" t="s">
        <v>11</v>
      </c>
      <c r="H76" s="24">
        <v>0</v>
      </c>
      <c r="I76" s="24">
        <v>0</v>
      </c>
      <c r="J76" s="24">
        <v>0</v>
      </c>
      <c r="K76" s="24">
        <v>0</v>
      </c>
      <c r="L76" s="24">
        <v>0</v>
      </c>
      <c r="M76" s="24">
        <f t="shared" si="3"/>
        <v>0</v>
      </c>
      <c r="N76" s="24">
        <v>0</v>
      </c>
      <c r="O76" s="24"/>
    </row>
    <row r="77" spans="1:15" s="38" customFormat="1" ht="43.5">
      <c r="A77" s="72" t="s">
        <v>94</v>
      </c>
      <c r="B77" s="35" t="s">
        <v>83</v>
      </c>
      <c r="C77" s="16">
        <v>16</v>
      </c>
      <c r="D77" s="86">
        <v>3</v>
      </c>
      <c r="E77" s="20">
        <v>1</v>
      </c>
      <c r="F77" s="33" t="s">
        <v>282</v>
      </c>
      <c r="G77" s="16" t="s">
        <v>79</v>
      </c>
      <c r="H77" s="24">
        <v>0</v>
      </c>
      <c r="I77" s="24">
        <v>0</v>
      </c>
      <c r="J77" s="24">
        <v>0</v>
      </c>
      <c r="K77" s="24">
        <v>0</v>
      </c>
      <c r="L77" s="24">
        <v>0</v>
      </c>
      <c r="M77" s="24">
        <f t="shared" si="3"/>
        <v>0</v>
      </c>
      <c r="N77" s="24">
        <v>1000</v>
      </c>
      <c r="O77" s="24"/>
    </row>
    <row r="78" spans="1:15" s="38" customFormat="1" ht="78">
      <c r="A78" s="72" t="s">
        <v>303</v>
      </c>
      <c r="B78" s="35" t="s">
        <v>305</v>
      </c>
      <c r="C78" s="16">
        <v>16</v>
      </c>
      <c r="D78" s="86">
        <v>3</v>
      </c>
      <c r="E78" s="20">
        <v>1</v>
      </c>
      <c r="F78" s="33" t="s">
        <v>308</v>
      </c>
      <c r="G78" s="16" t="s">
        <v>34</v>
      </c>
      <c r="H78" s="24">
        <v>0</v>
      </c>
      <c r="I78" s="24">
        <v>0</v>
      </c>
      <c r="J78" s="24">
        <v>0</v>
      </c>
      <c r="K78" s="24">
        <v>0</v>
      </c>
      <c r="L78" s="24">
        <v>0</v>
      </c>
      <c r="M78" s="24">
        <f t="shared" si="3"/>
        <v>0</v>
      </c>
      <c r="N78" s="24">
        <v>1300</v>
      </c>
      <c r="O78" s="24"/>
    </row>
    <row r="79" spans="1:15" s="38" customFormat="1" ht="43.5">
      <c r="A79" s="72" t="s">
        <v>304</v>
      </c>
      <c r="B79" s="35" t="s">
        <v>84</v>
      </c>
      <c r="C79" s="16">
        <v>16</v>
      </c>
      <c r="D79" s="86">
        <v>3</v>
      </c>
      <c r="E79" s="20">
        <v>1</v>
      </c>
      <c r="F79" s="33" t="s">
        <v>309</v>
      </c>
      <c r="G79" s="16" t="s">
        <v>79</v>
      </c>
      <c r="H79" s="24">
        <v>0</v>
      </c>
      <c r="I79" s="24">
        <v>0</v>
      </c>
      <c r="J79" s="24">
        <v>0</v>
      </c>
      <c r="K79" s="24">
        <v>0</v>
      </c>
      <c r="L79" s="24">
        <v>0</v>
      </c>
      <c r="M79" s="24">
        <f t="shared" si="3"/>
        <v>0</v>
      </c>
      <c r="N79" s="24">
        <v>0</v>
      </c>
      <c r="O79" s="24"/>
    </row>
    <row r="80" spans="1:15" s="38" customFormat="1" ht="43.5">
      <c r="A80" s="72" t="s">
        <v>304</v>
      </c>
      <c r="B80" s="35" t="s">
        <v>306</v>
      </c>
      <c r="C80" s="16">
        <v>16</v>
      </c>
      <c r="D80" s="86">
        <v>3</v>
      </c>
      <c r="E80" s="20">
        <v>1</v>
      </c>
      <c r="F80" s="33" t="s">
        <v>310</v>
      </c>
      <c r="G80" s="16" t="s">
        <v>246</v>
      </c>
      <c r="H80" s="24">
        <v>0</v>
      </c>
      <c r="I80" s="24">
        <v>1586</v>
      </c>
      <c r="J80" s="24">
        <v>1586</v>
      </c>
      <c r="K80" s="24">
        <v>0</v>
      </c>
      <c r="L80" s="24">
        <v>0</v>
      </c>
      <c r="M80" s="24">
        <f t="shared" si="3"/>
        <v>0</v>
      </c>
      <c r="N80" s="24">
        <v>4114</v>
      </c>
      <c r="O80" s="24"/>
    </row>
    <row r="81" spans="1:15" s="38" customFormat="1" ht="57.75">
      <c r="A81" s="72" t="s">
        <v>304</v>
      </c>
      <c r="B81" s="35" t="s">
        <v>307</v>
      </c>
      <c r="C81" s="16">
        <v>16</v>
      </c>
      <c r="D81" s="86">
        <v>3</v>
      </c>
      <c r="E81" s="20">
        <v>1</v>
      </c>
      <c r="F81" s="33" t="s">
        <v>311</v>
      </c>
      <c r="G81" s="16" t="s">
        <v>11</v>
      </c>
      <c r="H81" s="24">
        <v>0</v>
      </c>
      <c r="I81" s="24">
        <v>0</v>
      </c>
      <c r="J81" s="24">
        <v>0</v>
      </c>
      <c r="K81" s="24">
        <v>0</v>
      </c>
      <c r="L81" s="24">
        <v>0</v>
      </c>
      <c r="M81" s="24">
        <f t="shared" si="3"/>
        <v>0</v>
      </c>
      <c r="N81" s="24">
        <v>0</v>
      </c>
      <c r="O81" s="24"/>
    </row>
    <row r="82" spans="1:15" s="38" customFormat="1" ht="123.75" customHeight="1">
      <c r="A82" s="10" t="s">
        <v>209</v>
      </c>
      <c r="B82" s="35" t="s">
        <v>55</v>
      </c>
      <c r="C82" s="16" t="s">
        <v>8</v>
      </c>
      <c r="D82" s="86" t="s">
        <v>9</v>
      </c>
      <c r="E82" s="20">
        <v>2</v>
      </c>
      <c r="F82" s="39" t="s">
        <v>56</v>
      </c>
      <c r="G82" s="16" t="s">
        <v>57</v>
      </c>
      <c r="H82" s="24">
        <v>1999701.59</v>
      </c>
      <c r="I82" s="24">
        <v>1594500</v>
      </c>
      <c r="J82" s="24">
        <v>22784.35</v>
      </c>
      <c r="K82" s="24">
        <v>2357214.58</v>
      </c>
      <c r="L82" s="24">
        <v>0</v>
      </c>
      <c r="M82" s="24">
        <f t="shared" si="3"/>
        <v>1214202.6599999997</v>
      </c>
      <c r="N82" s="24">
        <v>1214202.66</v>
      </c>
      <c r="O82" s="24">
        <v>0</v>
      </c>
    </row>
    <row r="83" spans="1:15" s="38" customFormat="1" ht="43.5">
      <c r="A83" s="46" t="s">
        <v>300</v>
      </c>
      <c r="B83" s="35" t="s">
        <v>301</v>
      </c>
      <c r="C83" s="16" t="s">
        <v>8</v>
      </c>
      <c r="D83" s="86" t="s">
        <v>9</v>
      </c>
      <c r="E83" s="20">
        <v>1</v>
      </c>
      <c r="F83" s="39" t="s">
        <v>302</v>
      </c>
      <c r="G83" s="16" t="s">
        <v>11</v>
      </c>
      <c r="H83" s="24">
        <v>0</v>
      </c>
      <c r="I83" s="24">
        <v>7770.79</v>
      </c>
      <c r="J83" s="24">
        <v>0</v>
      </c>
      <c r="K83" s="24">
        <v>0</v>
      </c>
      <c r="L83" s="24">
        <v>0</v>
      </c>
      <c r="M83" s="24">
        <f t="shared" si="3"/>
        <v>7770.79</v>
      </c>
      <c r="N83" s="24">
        <v>0</v>
      </c>
      <c r="O83" s="24">
        <v>0</v>
      </c>
    </row>
    <row r="84" spans="1:16" ht="48.75" customHeight="1">
      <c r="A84" s="43"/>
      <c r="B84" s="7"/>
      <c r="C84" s="8"/>
      <c r="D84" s="84"/>
      <c r="E84" s="8"/>
      <c r="F84" s="101" t="s">
        <v>197</v>
      </c>
      <c r="G84" s="103"/>
      <c r="H84" s="44">
        <f aca="true" t="shared" si="4" ref="H84:N84">SUM(H50:H83)</f>
        <v>4885505.73</v>
      </c>
      <c r="I84" s="44">
        <f t="shared" si="4"/>
        <v>2087498.96</v>
      </c>
      <c r="J84" s="44">
        <f t="shared" si="4"/>
        <v>933191.6200000001</v>
      </c>
      <c r="K84" s="44">
        <f t="shared" si="4"/>
        <v>2623545.64</v>
      </c>
      <c r="L84" s="44">
        <f t="shared" si="4"/>
        <v>-1635.04</v>
      </c>
      <c r="M84" s="44">
        <f t="shared" si="4"/>
        <v>3417902.47</v>
      </c>
      <c r="N84" s="44">
        <f t="shared" si="4"/>
        <v>2229296.38</v>
      </c>
      <c r="O84" s="44"/>
      <c r="P84" s="34" t="s">
        <v>347</v>
      </c>
    </row>
    <row r="85" spans="1:16" ht="36" customHeight="1">
      <c r="A85" s="98" t="s">
        <v>236</v>
      </c>
      <c r="B85" s="99"/>
      <c r="C85" s="99"/>
      <c r="D85" s="99"/>
      <c r="E85" s="99"/>
      <c r="F85" s="99"/>
      <c r="G85" s="100"/>
      <c r="H85" s="44">
        <f aca="true" t="shared" si="5" ref="H85:M85">H84+H49</f>
        <v>5371225.050000001</v>
      </c>
      <c r="I85" s="44">
        <f t="shared" si="5"/>
        <v>2491866.41</v>
      </c>
      <c r="J85" s="44">
        <f t="shared" si="5"/>
        <v>1271888.23</v>
      </c>
      <c r="K85" s="44">
        <f t="shared" si="5"/>
        <v>2644858.0700000003</v>
      </c>
      <c r="L85" s="44">
        <f t="shared" si="5"/>
        <v>-1989.33</v>
      </c>
      <c r="M85" s="44">
        <f t="shared" si="5"/>
        <v>3948334.49</v>
      </c>
      <c r="N85" s="44" t="e">
        <f>N84+N49+#REF!</f>
        <v>#REF!</v>
      </c>
      <c r="O85" s="28"/>
      <c r="P85" s="1"/>
    </row>
    <row r="89" ht="14.25">
      <c r="M89" s="53"/>
    </row>
  </sheetData>
  <sheetProtection/>
  <mergeCells count="3">
    <mergeCell ref="F49:G49"/>
    <mergeCell ref="F84:G84"/>
    <mergeCell ref="A85:G85"/>
  </mergeCells>
  <printOptions/>
  <pageMargins left="0.7086614173228347" right="0.7086614173228347" top="0.7480314960629921" bottom="0.7480314960629921" header="0.31496062992125984" footer="0.31496062992125984"/>
  <pageSetup fitToHeight="16" fitToWidth="1" horizontalDpi="600" verticalDpi="600" orientation="landscape" paperSize="9" scale="60" r:id="rId1"/>
  <headerFooter>
    <oddHeader>&amp;CELENCO CAPITOLI FINANZIATI DALL'AVANZO VINCOLATO DA TRASFERIMENTI&amp;RALLEGATO  A) 1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9"/>
  <sheetViews>
    <sheetView zoomScalePageLayoutView="0" workbookViewId="0" topLeftCell="E1">
      <pane ySplit="1" topLeftCell="A2" activePane="bottomLeft" state="frozen"/>
      <selection pane="topLeft" activeCell="A1" sqref="A1"/>
      <selection pane="bottomLeft" activeCell="L88" sqref="L88"/>
    </sheetView>
  </sheetViews>
  <sheetFormatPr defaultColWidth="9.140625" defaultRowHeight="15"/>
  <cols>
    <col min="1" max="1" width="13.28125" style="60" customWidth="1"/>
    <col min="2" max="2" width="11.7109375" style="3" customWidth="1"/>
    <col min="3" max="3" width="7.140625" style="0" customWidth="1"/>
    <col min="4" max="4" width="8.28125" style="0" customWidth="1"/>
    <col min="6" max="6" width="29.7109375" style="2" customWidth="1"/>
    <col min="7" max="7" width="16.7109375" style="4" customWidth="1"/>
    <col min="8" max="8" width="18.8515625" style="1" customWidth="1"/>
    <col min="9" max="9" width="24.7109375" style="1" customWidth="1"/>
    <col min="10" max="13" width="18.8515625" style="1" customWidth="1"/>
    <col min="14" max="14" width="18.8515625" style="1" hidden="1" customWidth="1"/>
    <col min="15" max="17" width="18.8515625" style="1" customWidth="1"/>
    <col min="18" max="18" width="20.57421875" style="0" customWidth="1"/>
  </cols>
  <sheetData>
    <row r="1" spans="1:17" s="2" customFormat="1" ht="87">
      <c r="A1" s="29" t="s">
        <v>0</v>
      </c>
      <c r="B1" s="29" t="s">
        <v>1</v>
      </c>
      <c r="C1" s="10" t="s">
        <v>2</v>
      </c>
      <c r="D1" s="10" t="s">
        <v>3</v>
      </c>
      <c r="E1" s="10" t="s">
        <v>4</v>
      </c>
      <c r="F1" s="10" t="s">
        <v>5</v>
      </c>
      <c r="G1" s="10" t="s">
        <v>6</v>
      </c>
      <c r="H1" s="31" t="s">
        <v>231</v>
      </c>
      <c r="I1" s="30" t="s">
        <v>232</v>
      </c>
      <c r="J1" s="30" t="s">
        <v>233</v>
      </c>
      <c r="K1" s="31" t="s">
        <v>145</v>
      </c>
      <c r="L1" s="30" t="s">
        <v>96</v>
      </c>
      <c r="M1" s="31" t="s">
        <v>374</v>
      </c>
      <c r="N1" s="31" t="s">
        <v>235</v>
      </c>
      <c r="O1" s="31" t="s">
        <v>375</v>
      </c>
      <c r="P1" s="31" t="s">
        <v>376</v>
      </c>
      <c r="Q1" s="31" t="s">
        <v>377</v>
      </c>
    </row>
    <row r="2" spans="1:17" s="2" customFormat="1" ht="14.25">
      <c r="A2" s="29"/>
      <c r="B2" s="29"/>
      <c r="C2" s="10"/>
      <c r="D2" s="10"/>
      <c r="E2" s="10"/>
      <c r="F2" s="10"/>
      <c r="G2" s="10"/>
      <c r="H2" s="30" t="s">
        <v>97</v>
      </c>
      <c r="I2" s="30" t="s">
        <v>98</v>
      </c>
      <c r="J2" s="30" t="s">
        <v>99</v>
      </c>
      <c r="K2" s="30" t="s">
        <v>100</v>
      </c>
      <c r="L2" s="30" t="s">
        <v>100</v>
      </c>
      <c r="M2" s="30" t="s">
        <v>144</v>
      </c>
      <c r="N2" s="30" t="s">
        <v>101</v>
      </c>
      <c r="O2" s="30" t="s">
        <v>101</v>
      </c>
      <c r="P2" s="21"/>
      <c r="Q2" s="21"/>
    </row>
    <row r="3" spans="1:17" s="38" customFormat="1" ht="126">
      <c r="A3" s="57" t="s">
        <v>199</v>
      </c>
      <c r="B3" s="35" t="s">
        <v>134</v>
      </c>
      <c r="C3" s="16">
        <v>14</v>
      </c>
      <c r="D3" s="86" t="s">
        <v>9</v>
      </c>
      <c r="E3" s="20">
        <v>1</v>
      </c>
      <c r="F3" s="47" t="s">
        <v>198</v>
      </c>
      <c r="G3" s="16" t="s">
        <v>32</v>
      </c>
      <c r="H3" s="24">
        <v>10000</v>
      </c>
      <c r="I3" s="24">
        <v>10000</v>
      </c>
      <c r="J3" s="24">
        <v>0</v>
      </c>
      <c r="K3" s="24">
        <v>0</v>
      </c>
      <c r="L3" s="24">
        <v>0</v>
      </c>
      <c r="M3" s="24">
        <f aca="true" t="shared" si="0" ref="M3:M10">H3+I3-J3-K3-L3</f>
        <v>20000</v>
      </c>
      <c r="N3" s="24">
        <v>0</v>
      </c>
      <c r="O3" s="24">
        <v>0</v>
      </c>
      <c r="P3" s="37"/>
      <c r="Q3" s="37"/>
    </row>
    <row r="4" spans="1:17" s="38" customFormat="1" ht="69.75" customHeight="1">
      <c r="A4" s="18" t="s">
        <v>320</v>
      </c>
      <c r="B4" s="35" t="s">
        <v>135</v>
      </c>
      <c r="C4" s="16">
        <v>14</v>
      </c>
      <c r="D4" s="86" t="s">
        <v>9</v>
      </c>
      <c r="E4" s="20">
        <v>1</v>
      </c>
      <c r="F4" s="36" t="s">
        <v>238</v>
      </c>
      <c r="G4" s="16" t="s">
        <v>32</v>
      </c>
      <c r="H4" s="24">
        <v>0</v>
      </c>
      <c r="I4" s="24">
        <f>32000+65632</f>
        <v>97632</v>
      </c>
      <c r="J4" s="24">
        <v>0</v>
      </c>
      <c r="K4" s="24">
        <v>0</v>
      </c>
      <c r="L4" s="24">
        <v>0</v>
      </c>
      <c r="M4" s="24">
        <f t="shared" si="0"/>
        <v>97632</v>
      </c>
      <c r="N4" s="24">
        <v>15210.64</v>
      </c>
      <c r="O4" s="24">
        <v>0</v>
      </c>
      <c r="P4" s="91"/>
      <c r="Q4" s="37"/>
    </row>
    <row r="5" spans="1:17" s="38" customFormat="1" ht="129">
      <c r="A5" s="71" t="s">
        <v>267</v>
      </c>
      <c r="B5" s="35" t="s">
        <v>192</v>
      </c>
      <c r="C5" s="16">
        <v>14</v>
      </c>
      <c r="D5" s="86" t="s">
        <v>9</v>
      </c>
      <c r="E5" s="20">
        <v>1</v>
      </c>
      <c r="F5" s="40" t="s">
        <v>234</v>
      </c>
      <c r="G5" s="16" t="s">
        <v>32</v>
      </c>
      <c r="H5" s="24">
        <f>2123.64+1432</f>
        <v>3555.64</v>
      </c>
      <c r="I5" s="24">
        <v>0</v>
      </c>
      <c r="J5" s="24">
        <v>0</v>
      </c>
      <c r="K5" s="24">
        <v>0</v>
      </c>
      <c r="L5" s="24">
        <v>0</v>
      </c>
      <c r="M5" s="24">
        <f t="shared" si="0"/>
        <v>3555.64</v>
      </c>
      <c r="N5" s="24">
        <v>0</v>
      </c>
      <c r="O5" s="24">
        <v>0</v>
      </c>
      <c r="P5" s="37"/>
      <c r="Q5" s="37"/>
    </row>
    <row r="6" spans="1:17" s="38" customFormat="1" ht="127.5" customHeight="1">
      <c r="A6" s="71" t="s">
        <v>262</v>
      </c>
      <c r="B6" s="35" t="s">
        <v>193</v>
      </c>
      <c r="C6" s="16">
        <v>14</v>
      </c>
      <c r="D6" s="86" t="s">
        <v>9</v>
      </c>
      <c r="E6" s="20">
        <v>1</v>
      </c>
      <c r="F6" s="40" t="s">
        <v>194</v>
      </c>
      <c r="G6" s="16" t="s">
        <v>32</v>
      </c>
      <c r="H6" s="24">
        <v>32000</v>
      </c>
      <c r="I6" s="24">
        <f>21978</f>
        <v>21978</v>
      </c>
      <c r="J6" s="24">
        <f>32000+2000+4000+4107.83</f>
        <v>42107.83</v>
      </c>
      <c r="K6" s="24">
        <v>0</v>
      </c>
      <c r="L6" s="24">
        <v>0</v>
      </c>
      <c r="M6" s="24">
        <f t="shared" si="0"/>
        <v>11870.169999999998</v>
      </c>
      <c r="N6" s="24">
        <f>8000+978+2892.17</f>
        <v>11870.17</v>
      </c>
      <c r="O6" s="24">
        <v>0</v>
      </c>
      <c r="P6" s="37"/>
      <c r="Q6" s="37"/>
    </row>
    <row r="7" spans="1:17" s="38" customFormat="1" ht="78">
      <c r="A7" s="17" t="s">
        <v>239</v>
      </c>
      <c r="B7" s="35" t="s">
        <v>240</v>
      </c>
      <c r="C7" s="16">
        <v>14</v>
      </c>
      <c r="D7" s="86" t="s">
        <v>9</v>
      </c>
      <c r="E7" s="20">
        <v>1</v>
      </c>
      <c r="F7" s="39" t="s">
        <v>241</v>
      </c>
      <c r="G7" s="16" t="s">
        <v>34</v>
      </c>
      <c r="H7" s="24">
        <v>0</v>
      </c>
      <c r="I7" s="24">
        <v>1450</v>
      </c>
      <c r="J7" s="24">
        <v>0</v>
      </c>
      <c r="K7" s="24">
        <v>0</v>
      </c>
      <c r="L7" s="24">
        <v>0</v>
      </c>
      <c r="M7" s="24">
        <f t="shared" si="0"/>
        <v>1450</v>
      </c>
      <c r="N7" s="24">
        <v>1000</v>
      </c>
      <c r="O7" s="24">
        <v>0</v>
      </c>
      <c r="P7" s="37"/>
      <c r="Q7" s="37"/>
    </row>
    <row r="8" spans="1:17" s="38" customFormat="1" ht="57.75">
      <c r="A8" s="35" t="s">
        <v>95</v>
      </c>
      <c r="B8" s="35" t="s">
        <v>242</v>
      </c>
      <c r="C8" s="16">
        <v>14</v>
      </c>
      <c r="D8" s="86" t="s">
        <v>9</v>
      </c>
      <c r="E8" s="20">
        <v>1</v>
      </c>
      <c r="F8" s="39" t="s">
        <v>244</v>
      </c>
      <c r="G8" s="16" t="s">
        <v>79</v>
      </c>
      <c r="H8" s="24">
        <v>0</v>
      </c>
      <c r="I8" s="24">
        <v>5000</v>
      </c>
      <c r="J8" s="24">
        <v>0</v>
      </c>
      <c r="K8" s="24">
        <v>0</v>
      </c>
      <c r="L8" s="24">
        <v>0</v>
      </c>
      <c r="M8" s="24">
        <f t="shared" si="0"/>
        <v>5000</v>
      </c>
      <c r="N8" s="24">
        <v>5000</v>
      </c>
      <c r="O8" s="24">
        <v>0</v>
      </c>
      <c r="P8" s="37"/>
      <c r="Q8" s="37"/>
    </row>
    <row r="9" spans="1:17" s="38" customFormat="1" ht="43.5">
      <c r="A9" s="35" t="s">
        <v>95</v>
      </c>
      <c r="B9" s="35" t="s">
        <v>243</v>
      </c>
      <c r="C9" s="16">
        <v>14</v>
      </c>
      <c r="D9" s="86" t="s">
        <v>9</v>
      </c>
      <c r="E9" s="20">
        <v>1</v>
      </c>
      <c r="F9" s="39" t="s">
        <v>245</v>
      </c>
      <c r="G9" s="16" t="s">
        <v>246</v>
      </c>
      <c r="H9" s="24">
        <v>0</v>
      </c>
      <c r="I9" s="24">
        <v>4000</v>
      </c>
      <c r="J9" s="24">
        <v>0</v>
      </c>
      <c r="K9" s="24">
        <v>0</v>
      </c>
      <c r="L9" s="24">
        <v>0</v>
      </c>
      <c r="M9" s="24">
        <f t="shared" si="0"/>
        <v>4000</v>
      </c>
      <c r="N9" s="24">
        <v>4000</v>
      </c>
      <c r="O9" s="24">
        <f>SUM(N7:N10)</f>
        <v>11316.7</v>
      </c>
      <c r="P9" s="37"/>
      <c r="Q9" s="37"/>
    </row>
    <row r="10" spans="1:17" s="38" customFormat="1" ht="43.5">
      <c r="A10" s="35" t="s">
        <v>95</v>
      </c>
      <c r="B10" s="35" t="s">
        <v>247</v>
      </c>
      <c r="C10" s="16">
        <v>14</v>
      </c>
      <c r="D10" s="86" t="s">
        <v>9</v>
      </c>
      <c r="E10" s="20">
        <v>2</v>
      </c>
      <c r="F10" s="39" t="s">
        <v>248</v>
      </c>
      <c r="G10" s="16" t="s">
        <v>52</v>
      </c>
      <c r="H10" s="24">
        <v>0</v>
      </c>
      <c r="I10" s="24">
        <v>1316.7</v>
      </c>
      <c r="J10" s="24">
        <v>0</v>
      </c>
      <c r="K10" s="24">
        <v>0</v>
      </c>
      <c r="L10" s="24">
        <v>0</v>
      </c>
      <c r="M10" s="24">
        <f t="shared" si="0"/>
        <v>1316.7</v>
      </c>
      <c r="N10" s="24">
        <v>1316.7</v>
      </c>
      <c r="O10" s="24">
        <f>SUM(M7:M10)</f>
        <v>11766.7</v>
      </c>
      <c r="P10" s="37"/>
      <c r="Q10" s="37"/>
    </row>
    <row r="11" spans="1:17" s="38" customFormat="1" ht="78">
      <c r="A11" s="58" t="s">
        <v>201</v>
      </c>
      <c r="B11" s="35" t="s">
        <v>171</v>
      </c>
      <c r="C11" s="16">
        <v>14</v>
      </c>
      <c r="D11" s="86" t="s">
        <v>9</v>
      </c>
      <c r="E11" s="20">
        <v>1</v>
      </c>
      <c r="F11" s="39" t="s">
        <v>172</v>
      </c>
      <c r="G11" s="16" t="s">
        <v>79</v>
      </c>
      <c r="H11" s="24">
        <v>42086.59</v>
      </c>
      <c r="I11" s="24">
        <v>0</v>
      </c>
      <c r="J11" s="24">
        <v>30620.42</v>
      </c>
      <c r="K11" s="24">
        <v>0</v>
      </c>
      <c r="L11" s="24">
        <v>0</v>
      </c>
      <c r="M11" s="24">
        <f aca="true" t="shared" si="1" ref="M11:M54">H11+I11-J11-K11-L11</f>
        <v>11466.169999999998</v>
      </c>
      <c r="N11" s="24">
        <v>11466.17</v>
      </c>
      <c r="O11" s="24">
        <v>0</v>
      </c>
      <c r="P11" s="37"/>
      <c r="Q11" s="37"/>
    </row>
    <row r="12" spans="1:17" s="38" customFormat="1" ht="57.75">
      <c r="A12" s="35" t="s">
        <v>170</v>
      </c>
      <c r="B12" s="35" t="s">
        <v>173</v>
      </c>
      <c r="C12" s="16">
        <v>14</v>
      </c>
      <c r="D12" s="86" t="s">
        <v>9</v>
      </c>
      <c r="E12" s="20">
        <v>1</v>
      </c>
      <c r="F12" s="39" t="s">
        <v>174</v>
      </c>
      <c r="G12" s="16" t="s">
        <v>34</v>
      </c>
      <c r="H12" s="24">
        <v>3000</v>
      </c>
      <c r="I12" s="24">
        <v>0</v>
      </c>
      <c r="J12" s="24">
        <v>134.8</v>
      </c>
      <c r="K12" s="24">
        <v>0</v>
      </c>
      <c r="L12" s="24">
        <v>0</v>
      </c>
      <c r="M12" s="24">
        <f t="shared" si="1"/>
        <v>2865.2</v>
      </c>
      <c r="N12" s="24">
        <v>2865.2</v>
      </c>
      <c r="O12" s="24">
        <v>0</v>
      </c>
      <c r="P12" s="37"/>
      <c r="Q12" s="37"/>
    </row>
    <row r="13" spans="1:17" s="38" customFormat="1" ht="57.75">
      <c r="A13" s="35" t="s">
        <v>170</v>
      </c>
      <c r="B13" s="35" t="s">
        <v>175</v>
      </c>
      <c r="C13" s="16" t="s">
        <v>31</v>
      </c>
      <c r="D13" s="86" t="s">
        <v>9</v>
      </c>
      <c r="E13" s="20">
        <v>2</v>
      </c>
      <c r="F13" s="39" t="s">
        <v>176</v>
      </c>
      <c r="G13" s="16" t="s">
        <v>77</v>
      </c>
      <c r="H13" s="24">
        <v>2000</v>
      </c>
      <c r="I13" s="24">
        <v>0</v>
      </c>
      <c r="J13" s="24">
        <v>0</v>
      </c>
      <c r="K13" s="24">
        <v>0</v>
      </c>
      <c r="L13" s="24">
        <v>0</v>
      </c>
      <c r="M13" s="24">
        <f>H13+I13-J13-K13-L13</f>
        <v>2000</v>
      </c>
      <c r="N13" s="24">
        <v>2000</v>
      </c>
      <c r="O13" s="24">
        <v>0</v>
      </c>
      <c r="P13" s="37"/>
      <c r="Q13" s="37"/>
    </row>
    <row r="14" spans="1:17" s="38" customFormat="1" ht="78">
      <c r="A14" s="17" t="s">
        <v>203</v>
      </c>
      <c r="B14" s="35" t="s">
        <v>178</v>
      </c>
      <c r="C14" s="16">
        <v>14</v>
      </c>
      <c r="D14" s="86" t="s">
        <v>9</v>
      </c>
      <c r="E14" s="20">
        <v>1</v>
      </c>
      <c r="F14" s="39" t="s">
        <v>182</v>
      </c>
      <c r="G14" s="16" t="s">
        <v>34</v>
      </c>
      <c r="H14" s="24">
        <v>34664.49</v>
      </c>
      <c r="I14" s="24">
        <v>6357.77</v>
      </c>
      <c r="J14" s="24">
        <v>26.89</v>
      </c>
      <c r="K14" s="24">
        <v>0</v>
      </c>
      <c r="L14" s="24">
        <v>0</v>
      </c>
      <c r="M14" s="24">
        <f t="shared" si="1"/>
        <v>40995.369999999995</v>
      </c>
      <c r="N14" s="24">
        <v>40002.26</v>
      </c>
      <c r="O14" s="24">
        <v>0</v>
      </c>
      <c r="P14" s="37"/>
      <c r="Q14" s="37"/>
    </row>
    <row r="15" spans="1:17" s="38" customFormat="1" ht="57.75">
      <c r="A15" s="35" t="s">
        <v>177</v>
      </c>
      <c r="B15" s="35" t="s">
        <v>179</v>
      </c>
      <c r="C15" s="16">
        <v>14</v>
      </c>
      <c r="D15" s="86" t="s">
        <v>9</v>
      </c>
      <c r="E15" s="20">
        <v>1</v>
      </c>
      <c r="F15" s="39" t="s">
        <v>183</v>
      </c>
      <c r="G15" s="16" t="s">
        <v>79</v>
      </c>
      <c r="H15" s="24">
        <v>20000</v>
      </c>
      <c r="I15" s="24">
        <v>20000</v>
      </c>
      <c r="J15" s="24">
        <v>3465.11</v>
      </c>
      <c r="K15" s="24">
        <v>0</v>
      </c>
      <c r="L15" s="24">
        <v>0</v>
      </c>
      <c r="M15" s="24">
        <f t="shared" si="1"/>
        <v>36534.89</v>
      </c>
      <c r="N15" s="24">
        <v>40000</v>
      </c>
      <c r="O15" s="24">
        <v>0</v>
      </c>
      <c r="P15" s="37"/>
      <c r="Q15" s="37"/>
    </row>
    <row r="16" spans="1:17" s="38" customFormat="1" ht="72">
      <c r="A16" s="35" t="s">
        <v>177</v>
      </c>
      <c r="B16" s="35" t="s">
        <v>180</v>
      </c>
      <c r="C16" s="16">
        <v>14</v>
      </c>
      <c r="D16" s="86" t="s">
        <v>9</v>
      </c>
      <c r="E16" s="20">
        <v>1</v>
      </c>
      <c r="F16" s="39" t="s">
        <v>184</v>
      </c>
      <c r="G16" s="16" t="s">
        <v>45</v>
      </c>
      <c r="H16" s="24">
        <v>10000</v>
      </c>
      <c r="I16" s="24">
        <v>0</v>
      </c>
      <c r="J16" s="24">
        <v>0</v>
      </c>
      <c r="K16" s="24">
        <v>0</v>
      </c>
      <c r="L16" s="24">
        <v>0</v>
      </c>
      <c r="M16" s="24">
        <f t="shared" si="1"/>
        <v>10000</v>
      </c>
      <c r="N16" s="24">
        <v>10000</v>
      </c>
      <c r="O16" s="74">
        <f>SUM(N14:N17)</f>
        <v>97982.26000000001</v>
      </c>
      <c r="P16" s="92"/>
      <c r="Q16" s="37"/>
    </row>
    <row r="17" spans="1:17" s="38" customFormat="1" ht="74.25" customHeight="1">
      <c r="A17" s="35" t="s">
        <v>177</v>
      </c>
      <c r="B17" s="35" t="s">
        <v>181</v>
      </c>
      <c r="C17" s="16">
        <v>14</v>
      </c>
      <c r="D17" s="86" t="s">
        <v>9</v>
      </c>
      <c r="E17" s="20">
        <v>1</v>
      </c>
      <c r="F17" s="39" t="s">
        <v>185</v>
      </c>
      <c r="G17" s="16" t="s">
        <v>11</v>
      </c>
      <c r="H17" s="24">
        <v>4000</v>
      </c>
      <c r="I17" s="24">
        <v>3980</v>
      </c>
      <c r="J17" s="24">
        <v>0</v>
      </c>
      <c r="K17" s="24">
        <v>0</v>
      </c>
      <c r="L17" s="24">
        <v>0</v>
      </c>
      <c r="M17" s="24">
        <f t="shared" si="1"/>
        <v>7980</v>
      </c>
      <c r="N17" s="24">
        <v>7980</v>
      </c>
      <c r="O17" s="77">
        <f>SUM(M14:M17)</f>
        <v>95510.26</v>
      </c>
      <c r="P17" s="93">
        <f>SUM(O16-O17)</f>
        <v>2472.0000000000146</v>
      </c>
      <c r="Q17" s="37"/>
    </row>
    <row r="18" spans="1:17" ht="66">
      <c r="A18" s="10" t="s">
        <v>249</v>
      </c>
      <c r="B18" s="11" t="s">
        <v>85</v>
      </c>
      <c r="C18" s="12" t="s">
        <v>31</v>
      </c>
      <c r="D18" s="85" t="s">
        <v>9</v>
      </c>
      <c r="E18" s="8">
        <v>1</v>
      </c>
      <c r="F18" s="13" t="s">
        <v>250</v>
      </c>
      <c r="G18" s="16" t="s">
        <v>34</v>
      </c>
      <c r="H18" s="24">
        <v>0</v>
      </c>
      <c r="I18" s="25">
        <v>3000</v>
      </c>
      <c r="J18" s="25">
        <v>0</v>
      </c>
      <c r="K18" s="25">
        <v>0</v>
      </c>
      <c r="L18" s="25">
        <v>0</v>
      </c>
      <c r="M18" s="24">
        <f>H18+I18-J18-K18-L18</f>
        <v>3000</v>
      </c>
      <c r="N18" s="25">
        <v>2850</v>
      </c>
      <c r="O18" s="25">
        <v>0</v>
      </c>
      <c r="P18" s="14"/>
      <c r="Q18" s="14"/>
    </row>
    <row r="19" spans="1:17" s="38" customFormat="1" ht="78">
      <c r="A19" s="10" t="s">
        <v>204</v>
      </c>
      <c r="B19" s="35" t="s">
        <v>43</v>
      </c>
      <c r="C19" s="16" t="s">
        <v>31</v>
      </c>
      <c r="D19" s="86" t="s">
        <v>9</v>
      </c>
      <c r="E19" s="20">
        <v>1</v>
      </c>
      <c r="F19" s="39" t="s">
        <v>44</v>
      </c>
      <c r="G19" s="16" t="s">
        <v>45</v>
      </c>
      <c r="H19" s="24">
        <v>60909</v>
      </c>
      <c r="I19" s="24">
        <v>9000</v>
      </c>
      <c r="J19" s="24">
        <v>4056</v>
      </c>
      <c r="K19" s="24">
        <v>0</v>
      </c>
      <c r="L19" s="24">
        <v>0</v>
      </c>
      <c r="M19" s="24">
        <f t="shared" si="1"/>
        <v>65853</v>
      </c>
      <c r="N19" s="24">
        <v>15853</v>
      </c>
      <c r="O19" s="24">
        <v>0</v>
      </c>
      <c r="P19" s="37"/>
      <c r="Q19" s="37"/>
    </row>
    <row r="20" spans="1:17" ht="57.75">
      <c r="A20" s="35" t="s">
        <v>42</v>
      </c>
      <c r="B20" s="11" t="s">
        <v>102</v>
      </c>
      <c r="C20" s="12" t="s">
        <v>31</v>
      </c>
      <c r="D20" s="85" t="s">
        <v>9</v>
      </c>
      <c r="E20" s="8">
        <v>1</v>
      </c>
      <c r="F20" s="13" t="s">
        <v>251</v>
      </c>
      <c r="G20" s="12" t="s">
        <v>246</v>
      </c>
      <c r="H20" s="24">
        <v>0</v>
      </c>
      <c r="I20" s="25">
        <v>45000</v>
      </c>
      <c r="J20" s="25">
        <v>0</v>
      </c>
      <c r="K20" s="25">
        <v>2399.44</v>
      </c>
      <c r="L20" s="25">
        <v>0</v>
      </c>
      <c r="M20" s="24">
        <f t="shared" si="1"/>
        <v>42600.56</v>
      </c>
      <c r="N20" s="25">
        <v>42600.56</v>
      </c>
      <c r="O20" s="25">
        <v>0</v>
      </c>
      <c r="P20" s="14"/>
      <c r="Q20" s="14"/>
    </row>
    <row r="21" spans="1:17" ht="57.75">
      <c r="A21" s="35" t="s">
        <v>42</v>
      </c>
      <c r="B21" s="11" t="s">
        <v>104</v>
      </c>
      <c r="C21" s="12" t="s">
        <v>31</v>
      </c>
      <c r="D21" s="85" t="s">
        <v>9</v>
      </c>
      <c r="E21" s="8">
        <v>1</v>
      </c>
      <c r="F21" s="13" t="s">
        <v>108</v>
      </c>
      <c r="G21" s="12" t="s">
        <v>79</v>
      </c>
      <c r="H21" s="24">
        <v>0</v>
      </c>
      <c r="I21" s="25">
        <v>6000</v>
      </c>
      <c r="J21" s="25">
        <v>3449.33</v>
      </c>
      <c r="K21" s="25">
        <v>112.2</v>
      </c>
      <c r="L21" s="25">
        <v>0</v>
      </c>
      <c r="M21" s="24">
        <f t="shared" si="1"/>
        <v>2438.4700000000003</v>
      </c>
      <c r="N21" s="25">
        <v>22438.47</v>
      </c>
      <c r="O21" s="25">
        <v>0</v>
      </c>
      <c r="P21" s="14"/>
      <c r="Q21" s="14"/>
    </row>
    <row r="22" spans="1:17" s="38" customFormat="1" ht="57.75">
      <c r="A22" s="35" t="s">
        <v>42</v>
      </c>
      <c r="B22" s="35" t="s">
        <v>103</v>
      </c>
      <c r="C22" s="16" t="s">
        <v>31</v>
      </c>
      <c r="D22" s="86" t="s">
        <v>9</v>
      </c>
      <c r="E22" s="20">
        <v>1</v>
      </c>
      <c r="F22" s="39" t="s">
        <v>109</v>
      </c>
      <c r="G22" s="16" t="s">
        <v>34</v>
      </c>
      <c r="H22" s="24">
        <v>1016.85</v>
      </c>
      <c r="I22" s="24">
        <v>6000</v>
      </c>
      <c r="J22" s="24">
        <v>4849.43</v>
      </c>
      <c r="K22" s="24">
        <v>0</v>
      </c>
      <c r="L22" s="24">
        <v>0</v>
      </c>
      <c r="M22" s="24">
        <f t="shared" si="1"/>
        <v>2167.42</v>
      </c>
      <c r="N22" s="24">
        <v>2167.42</v>
      </c>
      <c r="O22" s="24">
        <v>0</v>
      </c>
      <c r="P22" s="37"/>
      <c r="Q22" s="37"/>
    </row>
    <row r="23" spans="1:17" s="38" customFormat="1" ht="57.75">
      <c r="A23" s="35" t="s">
        <v>42</v>
      </c>
      <c r="B23" s="35" t="s">
        <v>105</v>
      </c>
      <c r="C23" s="16" t="s">
        <v>31</v>
      </c>
      <c r="D23" s="86" t="s">
        <v>9</v>
      </c>
      <c r="E23" s="20">
        <v>1</v>
      </c>
      <c r="F23" s="39" t="s">
        <v>110</v>
      </c>
      <c r="G23" s="16" t="s">
        <v>45</v>
      </c>
      <c r="H23" s="24">
        <v>3981.68</v>
      </c>
      <c r="I23" s="24">
        <v>10000</v>
      </c>
      <c r="J23" s="24">
        <v>6760.2</v>
      </c>
      <c r="K23" s="24">
        <v>0</v>
      </c>
      <c r="L23" s="24">
        <v>0</v>
      </c>
      <c r="M23" s="24">
        <f t="shared" si="1"/>
        <v>7221.4800000000005</v>
      </c>
      <c r="N23" s="24">
        <v>7221.41</v>
      </c>
      <c r="O23" s="24">
        <v>0</v>
      </c>
      <c r="P23" s="37"/>
      <c r="Q23" s="37"/>
    </row>
    <row r="24" spans="1:17" s="38" customFormat="1" ht="57.75">
      <c r="A24" s="35" t="s">
        <v>42</v>
      </c>
      <c r="B24" s="35" t="s">
        <v>153</v>
      </c>
      <c r="C24" s="16" t="s">
        <v>31</v>
      </c>
      <c r="D24" s="86" t="s">
        <v>9</v>
      </c>
      <c r="E24" s="20">
        <v>1</v>
      </c>
      <c r="F24" s="39" t="s">
        <v>154</v>
      </c>
      <c r="G24" s="16" t="s">
        <v>11</v>
      </c>
      <c r="H24" s="24">
        <v>28443.75</v>
      </c>
      <c r="I24" s="24">
        <v>43568</v>
      </c>
      <c r="J24" s="24">
        <v>49997.48</v>
      </c>
      <c r="K24" s="24">
        <v>0</v>
      </c>
      <c r="L24" s="24">
        <v>0</v>
      </c>
      <c r="M24" s="24">
        <f t="shared" si="1"/>
        <v>22014.269999999997</v>
      </c>
      <c r="N24" s="24">
        <v>33446.27</v>
      </c>
      <c r="O24" s="74">
        <f>SUM(N19:N25)</f>
        <v>194217.28</v>
      </c>
      <c r="P24" s="39"/>
      <c r="Q24" s="37"/>
    </row>
    <row r="25" spans="1:17" s="38" customFormat="1" ht="43.5">
      <c r="A25" s="35" t="s">
        <v>42</v>
      </c>
      <c r="B25" s="35" t="s">
        <v>106</v>
      </c>
      <c r="C25" s="16" t="s">
        <v>31</v>
      </c>
      <c r="D25" s="86" t="s">
        <v>9</v>
      </c>
      <c r="E25" s="20">
        <v>2</v>
      </c>
      <c r="F25" s="39" t="s">
        <v>107</v>
      </c>
      <c r="G25" s="16" t="s">
        <v>52</v>
      </c>
      <c r="H25" s="24">
        <v>11950.29</v>
      </c>
      <c r="I25" s="24">
        <v>20800</v>
      </c>
      <c r="J25" s="24">
        <v>2260.14</v>
      </c>
      <c r="K25" s="24">
        <v>0</v>
      </c>
      <c r="L25" s="24">
        <v>0</v>
      </c>
      <c r="M25" s="24">
        <f>H25+I25-J25-K25-L25</f>
        <v>30490.15</v>
      </c>
      <c r="N25" s="24">
        <v>70490.15</v>
      </c>
      <c r="O25" s="24">
        <f>SUM(M19:M25)</f>
        <v>172785.34999999998</v>
      </c>
      <c r="P25" s="94"/>
      <c r="Q25" s="37"/>
    </row>
    <row r="26" spans="1:17" s="38" customFormat="1" ht="78">
      <c r="A26" s="10" t="s">
        <v>206</v>
      </c>
      <c r="B26" s="35" t="s">
        <v>50</v>
      </c>
      <c r="C26" s="16" t="s">
        <v>31</v>
      </c>
      <c r="D26" s="86" t="s">
        <v>9</v>
      </c>
      <c r="E26" s="20">
        <v>2</v>
      </c>
      <c r="F26" s="39" t="s">
        <v>51</v>
      </c>
      <c r="G26" s="16" t="s">
        <v>52</v>
      </c>
      <c r="H26" s="24">
        <v>11080.06</v>
      </c>
      <c r="I26" s="24">
        <v>0</v>
      </c>
      <c r="J26" s="24">
        <v>0</v>
      </c>
      <c r="K26" s="24">
        <v>0</v>
      </c>
      <c r="L26" s="24">
        <v>0</v>
      </c>
      <c r="M26" s="24">
        <f>H26+I26-J26-K26-L26</f>
        <v>11080.06</v>
      </c>
      <c r="N26" s="24">
        <v>11080.06</v>
      </c>
      <c r="O26" s="24">
        <v>0</v>
      </c>
      <c r="P26" s="37"/>
      <c r="Q26" s="37"/>
    </row>
    <row r="27" spans="1:17" ht="108.75">
      <c r="A27" s="17" t="s">
        <v>252</v>
      </c>
      <c r="B27" s="11" t="s">
        <v>48</v>
      </c>
      <c r="C27" s="12" t="s">
        <v>31</v>
      </c>
      <c r="D27" s="85" t="s">
        <v>9</v>
      </c>
      <c r="E27" s="8">
        <v>1</v>
      </c>
      <c r="F27" s="13" t="s">
        <v>49</v>
      </c>
      <c r="G27" s="12" t="s">
        <v>11</v>
      </c>
      <c r="H27" s="24">
        <v>0</v>
      </c>
      <c r="I27" s="25">
        <v>750</v>
      </c>
      <c r="J27" s="25">
        <v>750</v>
      </c>
      <c r="K27" s="25">
        <v>0</v>
      </c>
      <c r="L27" s="25">
        <v>0</v>
      </c>
      <c r="M27" s="24">
        <f t="shared" si="1"/>
        <v>0</v>
      </c>
      <c r="N27" s="25">
        <v>0</v>
      </c>
      <c r="O27" s="25">
        <v>0</v>
      </c>
      <c r="P27" s="14"/>
      <c r="Q27" s="14"/>
    </row>
    <row r="28" spans="1:17" ht="43.5">
      <c r="A28" s="46" t="s">
        <v>253</v>
      </c>
      <c r="B28" s="11" t="s">
        <v>90</v>
      </c>
      <c r="C28" s="12" t="s">
        <v>31</v>
      </c>
      <c r="D28" s="85" t="s">
        <v>9</v>
      </c>
      <c r="E28" s="8">
        <v>1</v>
      </c>
      <c r="F28" s="13" t="s">
        <v>91</v>
      </c>
      <c r="G28" s="12" t="s">
        <v>79</v>
      </c>
      <c r="H28" s="24">
        <v>0</v>
      </c>
      <c r="I28" s="25">
        <v>5495.65</v>
      </c>
      <c r="J28" s="25">
        <v>5495.65</v>
      </c>
      <c r="K28" s="25">
        <v>0</v>
      </c>
      <c r="L28" s="25">
        <v>0</v>
      </c>
      <c r="M28" s="24">
        <f t="shared" si="1"/>
        <v>0</v>
      </c>
      <c r="N28" s="25">
        <v>125.16</v>
      </c>
      <c r="O28" s="25">
        <v>0</v>
      </c>
      <c r="P28" s="14"/>
      <c r="Q28" s="14"/>
    </row>
    <row r="29" spans="1:17" s="38" customFormat="1" ht="43.5">
      <c r="A29" s="46" t="s">
        <v>253</v>
      </c>
      <c r="B29" s="35" t="s">
        <v>92</v>
      </c>
      <c r="C29" s="16" t="s">
        <v>31</v>
      </c>
      <c r="D29" s="86" t="s">
        <v>9</v>
      </c>
      <c r="E29" s="20">
        <v>1</v>
      </c>
      <c r="F29" s="39" t="s">
        <v>93</v>
      </c>
      <c r="G29" s="16" t="s">
        <v>34</v>
      </c>
      <c r="H29" s="24">
        <v>0</v>
      </c>
      <c r="I29" s="24">
        <v>1860.55</v>
      </c>
      <c r="J29" s="24">
        <v>1860.55</v>
      </c>
      <c r="K29" s="24">
        <v>0</v>
      </c>
      <c r="L29" s="24">
        <v>0</v>
      </c>
      <c r="M29" s="24">
        <f t="shared" si="1"/>
        <v>0</v>
      </c>
      <c r="N29" s="24">
        <v>0</v>
      </c>
      <c r="O29" s="74">
        <f>SUM(N27:N30)</f>
        <v>125.16</v>
      </c>
      <c r="P29" s="95"/>
      <c r="Q29" s="37"/>
    </row>
    <row r="30" spans="1:17" ht="43.5">
      <c r="A30" s="46" t="s">
        <v>253</v>
      </c>
      <c r="B30" s="11" t="s">
        <v>53</v>
      </c>
      <c r="C30" s="12" t="s">
        <v>31</v>
      </c>
      <c r="D30" s="85" t="s">
        <v>9</v>
      </c>
      <c r="E30" s="8">
        <v>2</v>
      </c>
      <c r="F30" s="13" t="s">
        <v>54</v>
      </c>
      <c r="G30" s="12" t="s">
        <v>52</v>
      </c>
      <c r="H30" s="24">
        <v>0</v>
      </c>
      <c r="I30" s="25">
        <v>30587.54</v>
      </c>
      <c r="J30" s="25">
        <v>30587.54</v>
      </c>
      <c r="K30" s="25">
        <v>0</v>
      </c>
      <c r="L30" s="25">
        <v>0</v>
      </c>
      <c r="M30" s="24">
        <f>H30+I30-J30-K30-L30</f>
        <v>0</v>
      </c>
      <c r="N30" s="25">
        <v>0</v>
      </c>
      <c r="O30" s="25">
        <f>SUM(M27:M30)</f>
        <v>0</v>
      </c>
      <c r="P30" s="14"/>
      <c r="Q30" s="14"/>
    </row>
    <row r="31" spans="1:17" s="38" customFormat="1" ht="82.5" customHeight="1">
      <c r="A31" s="10" t="s">
        <v>202</v>
      </c>
      <c r="B31" s="35" t="s">
        <v>118</v>
      </c>
      <c r="C31" s="16" t="s">
        <v>31</v>
      </c>
      <c r="D31" s="86" t="s">
        <v>9</v>
      </c>
      <c r="E31" s="20">
        <v>1</v>
      </c>
      <c r="F31" s="39" t="s">
        <v>119</v>
      </c>
      <c r="G31" s="16" t="s">
        <v>34</v>
      </c>
      <c r="H31" s="24">
        <v>5041.69</v>
      </c>
      <c r="I31" s="24">
        <v>33756.68</v>
      </c>
      <c r="J31" s="24">
        <v>2747.68</v>
      </c>
      <c r="K31" s="24">
        <v>3822.72</v>
      </c>
      <c r="L31" s="24">
        <v>0</v>
      </c>
      <c r="M31" s="24">
        <f t="shared" si="1"/>
        <v>32227.97</v>
      </c>
      <c r="N31" s="24">
        <v>32227.97</v>
      </c>
      <c r="O31" s="24">
        <v>0</v>
      </c>
      <c r="P31" s="37"/>
      <c r="Q31" s="37"/>
    </row>
    <row r="32" spans="1:17" s="38" customFormat="1" ht="82.5" customHeight="1">
      <c r="A32" s="10" t="s">
        <v>202</v>
      </c>
      <c r="B32" s="35" t="s">
        <v>255</v>
      </c>
      <c r="C32" s="16" t="s">
        <v>31</v>
      </c>
      <c r="D32" s="86" t="s">
        <v>9</v>
      </c>
      <c r="E32" s="20">
        <v>1</v>
      </c>
      <c r="F32" s="39" t="s">
        <v>254</v>
      </c>
      <c r="G32" s="16" t="s">
        <v>79</v>
      </c>
      <c r="H32" s="24">
        <v>0</v>
      </c>
      <c r="I32" s="24">
        <v>2785</v>
      </c>
      <c r="J32" s="24">
        <v>0</v>
      </c>
      <c r="K32" s="24">
        <v>0</v>
      </c>
      <c r="L32" s="24">
        <v>0</v>
      </c>
      <c r="M32" s="24">
        <f t="shared" si="1"/>
        <v>2785</v>
      </c>
      <c r="N32" s="24">
        <v>1750</v>
      </c>
      <c r="O32" s="24">
        <v>0</v>
      </c>
      <c r="P32" s="37"/>
      <c r="Q32" s="37"/>
    </row>
    <row r="33" spans="1:17" s="38" customFormat="1" ht="82.5" customHeight="1">
      <c r="A33" s="10" t="s">
        <v>202</v>
      </c>
      <c r="B33" s="35" t="s">
        <v>256</v>
      </c>
      <c r="C33" s="16" t="s">
        <v>31</v>
      </c>
      <c r="D33" s="86" t="s">
        <v>9</v>
      </c>
      <c r="E33" s="20">
        <v>1</v>
      </c>
      <c r="F33" s="39" t="s">
        <v>257</v>
      </c>
      <c r="G33" s="16" t="s">
        <v>11</v>
      </c>
      <c r="H33" s="24">
        <v>0</v>
      </c>
      <c r="I33" s="24">
        <v>5250</v>
      </c>
      <c r="J33" s="24">
        <v>0</v>
      </c>
      <c r="K33" s="24">
        <v>0</v>
      </c>
      <c r="L33" s="24">
        <v>0</v>
      </c>
      <c r="M33" s="24">
        <f t="shared" si="1"/>
        <v>5250</v>
      </c>
      <c r="N33" s="24">
        <v>5250</v>
      </c>
      <c r="O33" s="24">
        <v>0</v>
      </c>
      <c r="P33" s="37"/>
      <c r="Q33" s="37"/>
    </row>
    <row r="34" spans="1:17" s="38" customFormat="1" ht="82.5" customHeight="1">
      <c r="A34" s="10" t="s">
        <v>202</v>
      </c>
      <c r="B34" s="35" t="s">
        <v>258</v>
      </c>
      <c r="C34" s="16" t="s">
        <v>31</v>
      </c>
      <c r="D34" s="86" t="s">
        <v>9</v>
      </c>
      <c r="E34" s="20">
        <v>1</v>
      </c>
      <c r="F34" s="39" t="s">
        <v>259</v>
      </c>
      <c r="G34" s="16" t="s">
        <v>45</v>
      </c>
      <c r="H34" s="24">
        <v>0</v>
      </c>
      <c r="I34" s="24">
        <v>5250</v>
      </c>
      <c r="J34" s="24">
        <v>0</v>
      </c>
      <c r="K34" s="24">
        <v>0</v>
      </c>
      <c r="L34" s="24">
        <v>0</v>
      </c>
      <c r="M34" s="24">
        <f t="shared" si="1"/>
        <v>5250</v>
      </c>
      <c r="N34" s="24">
        <v>5250</v>
      </c>
      <c r="O34" s="24">
        <v>0</v>
      </c>
      <c r="P34" s="37"/>
      <c r="Q34" s="37"/>
    </row>
    <row r="35" spans="1:17" s="38" customFormat="1" ht="74.25">
      <c r="A35" s="46" t="s">
        <v>260</v>
      </c>
      <c r="B35" s="35" t="s">
        <v>187</v>
      </c>
      <c r="C35" s="16" t="s">
        <v>31</v>
      </c>
      <c r="D35" s="86" t="s">
        <v>9</v>
      </c>
      <c r="E35" s="20">
        <v>1</v>
      </c>
      <c r="F35" s="39" t="s">
        <v>261</v>
      </c>
      <c r="G35" s="16" t="s">
        <v>34</v>
      </c>
      <c r="H35" s="24">
        <v>4380.62</v>
      </c>
      <c r="I35" s="24">
        <v>49914.75</v>
      </c>
      <c r="J35" s="24">
        <v>12092.78</v>
      </c>
      <c r="K35" s="24">
        <v>0</v>
      </c>
      <c r="L35" s="24">
        <v>0</v>
      </c>
      <c r="M35" s="24">
        <f t="shared" si="1"/>
        <v>42202.590000000004</v>
      </c>
      <c r="N35" s="24">
        <v>10787.84</v>
      </c>
      <c r="O35" s="24">
        <v>0</v>
      </c>
      <c r="P35" s="37"/>
      <c r="Q35" s="37"/>
    </row>
    <row r="36" spans="1:17" s="38" customFormat="1" ht="43.5">
      <c r="A36" s="35" t="s">
        <v>186</v>
      </c>
      <c r="B36" s="35" t="s">
        <v>188</v>
      </c>
      <c r="C36" s="16" t="s">
        <v>31</v>
      </c>
      <c r="D36" s="86" t="s">
        <v>9</v>
      </c>
      <c r="E36" s="20">
        <v>1</v>
      </c>
      <c r="F36" s="39" t="s">
        <v>263</v>
      </c>
      <c r="G36" s="16" t="s">
        <v>79</v>
      </c>
      <c r="H36" s="24">
        <v>945.65</v>
      </c>
      <c r="I36" s="24">
        <v>2500</v>
      </c>
      <c r="J36" s="24">
        <v>0</v>
      </c>
      <c r="K36" s="24">
        <v>0</v>
      </c>
      <c r="L36" s="24">
        <v>0</v>
      </c>
      <c r="M36" s="24">
        <f t="shared" si="1"/>
        <v>3445.65</v>
      </c>
      <c r="N36" s="24">
        <v>1945.65</v>
      </c>
      <c r="O36" s="24">
        <v>0</v>
      </c>
      <c r="P36" s="37"/>
      <c r="Q36" s="37"/>
    </row>
    <row r="37" spans="1:17" s="38" customFormat="1" ht="57.75">
      <c r="A37" s="35" t="s">
        <v>186</v>
      </c>
      <c r="B37" s="35" t="s">
        <v>189</v>
      </c>
      <c r="C37" s="16" t="s">
        <v>31</v>
      </c>
      <c r="D37" s="86" t="s">
        <v>9</v>
      </c>
      <c r="E37" s="20">
        <v>1</v>
      </c>
      <c r="F37" s="39" t="s">
        <v>190</v>
      </c>
      <c r="G37" s="16" t="s">
        <v>11</v>
      </c>
      <c r="H37" s="24">
        <v>3000</v>
      </c>
      <c r="I37" s="24">
        <v>3000</v>
      </c>
      <c r="J37" s="24">
        <v>3000</v>
      </c>
      <c r="K37" s="24">
        <v>0</v>
      </c>
      <c r="L37" s="24">
        <v>0</v>
      </c>
      <c r="M37" s="24">
        <f t="shared" si="1"/>
        <v>3000</v>
      </c>
      <c r="N37" s="24">
        <v>3000</v>
      </c>
      <c r="O37" s="24">
        <f>SUM(N35:N38)</f>
        <v>25932.739999999998</v>
      </c>
      <c r="P37" s="37"/>
      <c r="Q37" s="37"/>
    </row>
    <row r="38" spans="1:17" s="38" customFormat="1" ht="43.5">
      <c r="A38" s="35" t="s">
        <v>186</v>
      </c>
      <c r="B38" s="35" t="s">
        <v>152</v>
      </c>
      <c r="C38" s="16" t="s">
        <v>31</v>
      </c>
      <c r="D38" s="86" t="s">
        <v>9</v>
      </c>
      <c r="E38" s="20">
        <v>2</v>
      </c>
      <c r="F38" s="39" t="s">
        <v>191</v>
      </c>
      <c r="G38" s="16" t="s">
        <v>52</v>
      </c>
      <c r="H38" s="24">
        <v>3329.6</v>
      </c>
      <c r="I38" s="24">
        <v>36869.65</v>
      </c>
      <c r="J38" s="24">
        <v>0</v>
      </c>
      <c r="K38" s="24">
        <v>0</v>
      </c>
      <c r="L38" s="24">
        <v>0</v>
      </c>
      <c r="M38" s="24">
        <f>H38+I38-J38-K38-L38</f>
        <v>40199.25</v>
      </c>
      <c r="N38" s="24">
        <v>10199.25</v>
      </c>
      <c r="O38" s="24">
        <f>SUM(M35:M38)</f>
        <v>88847.49</v>
      </c>
      <c r="P38" s="37"/>
      <c r="Q38" s="37"/>
    </row>
    <row r="39" spans="1:17" ht="54">
      <c r="A39" s="10" t="s">
        <v>205</v>
      </c>
      <c r="B39" s="11" t="s">
        <v>40</v>
      </c>
      <c r="C39" s="12" t="s">
        <v>31</v>
      </c>
      <c r="D39" s="85" t="s">
        <v>9</v>
      </c>
      <c r="E39" s="8">
        <v>1</v>
      </c>
      <c r="F39" s="13" t="s">
        <v>41</v>
      </c>
      <c r="G39" s="12" t="s">
        <v>38</v>
      </c>
      <c r="H39" s="24">
        <v>0</v>
      </c>
      <c r="I39" s="25">
        <v>0</v>
      </c>
      <c r="J39" s="25">
        <v>0</v>
      </c>
      <c r="K39" s="25">
        <v>0</v>
      </c>
      <c r="L39" s="25">
        <v>0</v>
      </c>
      <c r="M39" s="24">
        <f t="shared" si="1"/>
        <v>0</v>
      </c>
      <c r="N39" s="25">
        <v>0</v>
      </c>
      <c r="O39" s="25">
        <v>0</v>
      </c>
      <c r="P39" s="14"/>
      <c r="Q39" s="14"/>
    </row>
    <row r="40" spans="1:17" s="38" customFormat="1" ht="43.5">
      <c r="A40" s="35" t="s">
        <v>39</v>
      </c>
      <c r="B40" s="35" t="s">
        <v>86</v>
      </c>
      <c r="C40" s="16" t="s">
        <v>31</v>
      </c>
      <c r="D40" s="86" t="s">
        <v>9</v>
      </c>
      <c r="E40" s="20">
        <v>1</v>
      </c>
      <c r="F40" s="39" t="s">
        <v>87</v>
      </c>
      <c r="G40" s="16" t="s">
        <v>34</v>
      </c>
      <c r="H40" s="24">
        <v>16054.29</v>
      </c>
      <c r="I40" s="24">
        <v>2097.16</v>
      </c>
      <c r="J40" s="24">
        <v>4260.42</v>
      </c>
      <c r="K40" s="24">
        <v>0</v>
      </c>
      <c r="L40" s="24">
        <v>0</v>
      </c>
      <c r="M40" s="24">
        <f t="shared" si="1"/>
        <v>13891.03</v>
      </c>
      <c r="N40" s="24">
        <v>10393.87</v>
      </c>
      <c r="O40" s="24">
        <v>0</v>
      </c>
      <c r="P40" s="37"/>
      <c r="Q40" s="37"/>
    </row>
    <row r="41" spans="1:17" s="38" customFormat="1" ht="43.5">
      <c r="A41" s="35" t="s">
        <v>39</v>
      </c>
      <c r="B41" s="35" t="s">
        <v>88</v>
      </c>
      <c r="C41" s="16" t="s">
        <v>31</v>
      </c>
      <c r="D41" s="86" t="s">
        <v>9</v>
      </c>
      <c r="E41" s="20">
        <v>1</v>
      </c>
      <c r="F41" s="39" t="s">
        <v>264</v>
      </c>
      <c r="G41" s="16" t="s">
        <v>79</v>
      </c>
      <c r="H41" s="24">
        <v>3462.66</v>
      </c>
      <c r="I41" s="24">
        <v>8000</v>
      </c>
      <c r="J41" s="24">
        <v>1875.78</v>
      </c>
      <c r="K41" s="24">
        <v>0</v>
      </c>
      <c r="L41" s="24">
        <v>0</v>
      </c>
      <c r="M41" s="24">
        <f t="shared" si="1"/>
        <v>9586.88</v>
      </c>
      <c r="N41" s="24">
        <v>4586.88</v>
      </c>
      <c r="O41" s="24">
        <v>0</v>
      </c>
      <c r="P41" s="37"/>
      <c r="Q41" s="37"/>
    </row>
    <row r="42" spans="1:17" s="38" customFormat="1" ht="43.5">
      <c r="A42" s="35" t="s">
        <v>39</v>
      </c>
      <c r="B42" s="35" t="s">
        <v>265</v>
      </c>
      <c r="C42" s="16" t="s">
        <v>31</v>
      </c>
      <c r="D42" s="86" t="s">
        <v>9</v>
      </c>
      <c r="E42" s="20">
        <v>1</v>
      </c>
      <c r="F42" s="39" t="s">
        <v>266</v>
      </c>
      <c r="G42" s="16" t="s">
        <v>11</v>
      </c>
      <c r="H42" s="24">
        <v>0</v>
      </c>
      <c r="I42" s="24">
        <v>8800</v>
      </c>
      <c r="J42" s="24">
        <v>3269.6</v>
      </c>
      <c r="K42" s="24">
        <v>0</v>
      </c>
      <c r="L42" s="24">
        <v>0</v>
      </c>
      <c r="M42" s="24">
        <f>H42+I42-J42-K42-L42</f>
        <v>5530.4</v>
      </c>
      <c r="N42" s="24">
        <v>7230.4</v>
      </c>
      <c r="O42" s="74">
        <f>SUM(N39:N43)</f>
        <v>42543.15</v>
      </c>
      <c r="P42" s="37"/>
      <c r="Q42" s="37"/>
    </row>
    <row r="43" spans="1:17" s="38" customFormat="1" ht="43.5">
      <c r="A43" s="35" t="s">
        <v>39</v>
      </c>
      <c r="B43" s="35" t="s">
        <v>268</v>
      </c>
      <c r="C43" s="16" t="s">
        <v>31</v>
      </c>
      <c r="D43" s="86" t="s">
        <v>9</v>
      </c>
      <c r="E43" s="20">
        <v>2</v>
      </c>
      <c r="F43" s="39" t="s">
        <v>269</v>
      </c>
      <c r="G43" s="16" t="s">
        <v>52</v>
      </c>
      <c r="H43" s="24">
        <v>0</v>
      </c>
      <c r="I43" s="24">
        <v>0</v>
      </c>
      <c r="J43" s="24">
        <v>0</v>
      </c>
      <c r="K43" s="24">
        <v>0</v>
      </c>
      <c r="L43" s="24">
        <v>0</v>
      </c>
      <c r="M43" s="24">
        <f>H43+I43-J43-K43-L43</f>
        <v>0</v>
      </c>
      <c r="N43" s="24">
        <v>20332</v>
      </c>
      <c r="O43" s="24">
        <f>SUM(M39:M43)</f>
        <v>29008.309999999998</v>
      </c>
      <c r="P43" s="37"/>
      <c r="Q43" s="37"/>
    </row>
    <row r="44" spans="1:17" s="38" customFormat="1" ht="43.5">
      <c r="A44" s="35" t="s">
        <v>169</v>
      </c>
      <c r="B44" s="35" t="s">
        <v>155</v>
      </c>
      <c r="C44" s="16">
        <v>14</v>
      </c>
      <c r="D44" s="86">
        <v>3</v>
      </c>
      <c r="E44" s="20">
        <v>1</v>
      </c>
      <c r="F44" s="39" t="s">
        <v>156</v>
      </c>
      <c r="G44" s="16" t="s">
        <v>34</v>
      </c>
      <c r="H44" s="24">
        <v>65587.8</v>
      </c>
      <c r="I44" s="24">
        <v>0</v>
      </c>
      <c r="J44" s="24">
        <v>65255.34</v>
      </c>
      <c r="K44" s="24">
        <v>0</v>
      </c>
      <c r="L44" s="24">
        <v>-354.29</v>
      </c>
      <c r="M44" s="24">
        <f t="shared" si="1"/>
        <v>686.7500000000064</v>
      </c>
      <c r="N44" s="24">
        <v>4000</v>
      </c>
      <c r="O44" s="24">
        <v>0</v>
      </c>
      <c r="P44" s="37"/>
      <c r="Q44" s="37"/>
    </row>
    <row r="45" spans="1:17" s="38" customFormat="1" ht="43.5">
      <c r="A45" s="35" t="s">
        <v>169</v>
      </c>
      <c r="B45" s="35" t="s">
        <v>157</v>
      </c>
      <c r="C45" s="16">
        <v>14</v>
      </c>
      <c r="D45" s="86">
        <v>3</v>
      </c>
      <c r="E45" s="20">
        <v>1</v>
      </c>
      <c r="F45" s="39" t="s">
        <v>160</v>
      </c>
      <c r="G45" s="16" t="s">
        <v>79</v>
      </c>
      <c r="H45" s="24">
        <v>19602.45</v>
      </c>
      <c r="I45" s="24">
        <v>0</v>
      </c>
      <c r="J45" s="24">
        <v>15412.13</v>
      </c>
      <c r="K45" s="24">
        <v>0</v>
      </c>
      <c r="L45" s="24">
        <v>0</v>
      </c>
      <c r="M45" s="24">
        <f t="shared" si="1"/>
        <v>4190.3200000000015</v>
      </c>
      <c r="N45" s="24">
        <v>8000</v>
      </c>
      <c r="O45" s="24">
        <v>0</v>
      </c>
      <c r="P45" s="37"/>
      <c r="Q45" s="37"/>
    </row>
    <row r="46" spans="1:17" s="38" customFormat="1" ht="57.75">
      <c r="A46" s="35" t="s">
        <v>169</v>
      </c>
      <c r="B46" s="35" t="s">
        <v>158</v>
      </c>
      <c r="C46" s="16">
        <v>14</v>
      </c>
      <c r="D46" s="86">
        <v>3</v>
      </c>
      <c r="E46" s="20">
        <v>1</v>
      </c>
      <c r="F46" s="39" t="s">
        <v>161</v>
      </c>
      <c r="G46" s="16" t="s">
        <v>45</v>
      </c>
      <c r="H46" s="24">
        <v>30000</v>
      </c>
      <c r="I46" s="24">
        <v>0</v>
      </c>
      <c r="J46" s="24">
        <v>820.2</v>
      </c>
      <c r="K46" s="24">
        <v>0</v>
      </c>
      <c r="L46" s="24">
        <v>0</v>
      </c>
      <c r="M46" s="24">
        <f t="shared" si="1"/>
        <v>29179.8</v>
      </c>
      <c r="N46" s="24">
        <v>0</v>
      </c>
      <c r="O46" s="24">
        <v>0</v>
      </c>
      <c r="P46" s="37"/>
      <c r="Q46" s="37"/>
    </row>
    <row r="47" spans="1:17" s="38" customFormat="1" ht="43.5">
      <c r="A47" s="35" t="s">
        <v>169</v>
      </c>
      <c r="B47" s="35" t="s">
        <v>159</v>
      </c>
      <c r="C47" s="16">
        <v>14</v>
      </c>
      <c r="D47" s="86">
        <v>3</v>
      </c>
      <c r="E47" s="20">
        <v>1</v>
      </c>
      <c r="F47" s="39" t="s">
        <v>162</v>
      </c>
      <c r="G47" s="16" t="s">
        <v>11</v>
      </c>
      <c r="H47" s="24">
        <v>35187.63</v>
      </c>
      <c r="I47" s="24">
        <v>0</v>
      </c>
      <c r="J47" s="24">
        <f>28235.56-4000</f>
        <v>24235.56</v>
      </c>
      <c r="K47" s="24">
        <v>10952.07</v>
      </c>
      <c r="L47" s="24">
        <v>0</v>
      </c>
      <c r="M47" s="24">
        <f t="shared" si="1"/>
        <v>-3.637978807091713E-12</v>
      </c>
      <c r="N47" s="24">
        <v>20000</v>
      </c>
      <c r="O47" s="24">
        <v>0</v>
      </c>
      <c r="P47" s="37"/>
      <c r="Q47" s="37"/>
    </row>
    <row r="48" spans="1:17" s="38" customFormat="1" ht="43.5">
      <c r="A48" s="35" t="s">
        <v>169</v>
      </c>
      <c r="B48" s="35" t="s">
        <v>163</v>
      </c>
      <c r="C48" s="16">
        <v>14</v>
      </c>
      <c r="D48" s="86">
        <v>3</v>
      </c>
      <c r="E48" s="20">
        <v>2</v>
      </c>
      <c r="F48" s="39" t="s">
        <v>166</v>
      </c>
      <c r="G48" s="16" t="s">
        <v>52</v>
      </c>
      <c r="H48" s="24">
        <v>19438.58</v>
      </c>
      <c r="I48" s="24">
        <v>0</v>
      </c>
      <c r="J48" s="24">
        <v>9438.58</v>
      </c>
      <c r="K48" s="24">
        <v>4026</v>
      </c>
      <c r="L48" s="24">
        <v>0</v>
      </c>
      <c r="M48" s="24">
        <f t="shared" si="1"/>
        <v>5974.000000000002</v>
      </c>
      <c r="N48" s="24">
        <v>250000</v>
      </c>
      <c r="O48" s="24">
        <v>0</v>
      </c>
      <c r="P48" s="95"/>
      <c r="Q48" s="37"/>
    </row>
    <row r="49" spans="1:17" s="38" customFormat="1" ht="43.5">
      <c r="A49" s="35" t="s">
        <v>169</v>
      </c>
      <c r="B49" s="35" t="s">
        <v>164</v>
      </c>
      <c r="C49" s="16">
        <v>14</v>
      </c>
      <c r="D49" s="86">
        <v>3</v>
      </c>
      <c r="E49" s="20">
        <v>2</v>
      </c>
      <c r="F49" s="39" t="s">
        <v>167</v>
      </c>
      <c r="G49" s="16" t="s">
        <v>77</v>
      </c>
      <c r="H49" s="24">
        <v>6000</v>
      </c>
      <c r="I49" s="24">
        <v>0</v>
      </c>
      <c r="J49" s="24">
        <v>5770.6</v>
      </c>
      <c r="K49" s="24">
        <v>0</v>
      </c>
      <c r="L49" s="24">
        <v>0</v>
      </c>
      <c r="M49" s="24">
        <f t="shared" si="1"/>
        <v>229.39999999999964</v>
      </c>
      <c r="N49" s="24">
        <v>0</v>
      </c>
      <c r="O49" s="74">
        <f>SUM(N44:N50)</f>
        <v>282000</v>
      </c>
      <c r="P49" s="37"/>
      <c r="Q49" s="37"/>
    </row>
    <row r="50" spans="1:17" s="38" customFormat="1" ht="28.5">
      <c r="A50" s="35" t="s">
        <v>169</v>
      </c>
      <c r="B50" s="35" t="s">
        <v>165</v>
      </c>
      <c r="C50" s="16">
        <v>14</v>
      </c>
      <c r="D50" s="86">
        <v>3</v>
      </c>
      <c r="E50" s="20">
        <v>2</v>
      </c>
      <c r="F50" s="39" t="s">
        <v>168</v>
      </c>
      <c r="G50" s="16" t="s">
        <v>115</v>
      </c>
      <c r="H50" s="24">
        <v>5000</v>
      </c>
      <c r="I50" s="24">
        <v>0</v>
      </c>
      <c r="J50" s="24">
        <v>4096.57</v>
      </c>
      <c r="K50" s="24">
        <v>0</v>
      </c>
      <c r="L50" s="24">
        <v>0</v>
      </c>
      <c r="M50" s="24">
        <f t="shared" si="1"/>
        <v>903.4300000000003</v>
      </c>
      <c r="N50" s="24">
        <v>0</v>
      </c>
      <c r="O50" s="24">
        <f>SUM(M44:M50)</f>
        <v>41163.70000000001</v>
      </c>
      <c r="P50" s="37"/>
      <c r="Q50" s="37"/>
    </row>
    <row r="51" spans="1:17" ht="43.5" customHeight="1">
      <c r="A51" s="35"/>
      <c r="B51" s="11"/>
      <c r="C51" s="12"/>
      <c r="D51" s="85"/>
      <c r="E51" s="8"/>
      <c r="F51" s="110" t="s">
        <v>196</v>
      </c>
      <c r="G51" s="112"/>
      <c r="H51" s="26">
        <f>SUM(H3:H50)</f>
        <v>495719.31999999995</v>
      </c>
      <c r="I51" s="26">
        <f aca="true" t="shared" si="2" ref="I51:N51">SUM(I3:I50)</f>
        <v>511999.44999999995</v>
      </c>
      <c r="J51" s="26">
        <f t="shared" si="2"/>
        <v>338696.61</v>
      </c>
      <c r="K51" s="26">
        <f t="shared" si="2"/>
        <v>21312.43</v>
      </c>
      <c r="L51" s="26">
        <f t="shared" si="2"/>
        <v>-354.29</v>
      </c>
      <c r="M51" s="26">
        <f>SUM(M3:M50)</f>
        <v>648064.0200000001</v>
      </c>
      <c r="N51" s="26">
        <f t="shared" si="2"/>
        <v>755937.5</v>
      </c>
      <c r="O51" s="26"/>
      <c r="P51" s="96" t="s">
        <v>346</v>
      </c>
      <c r="Q51" s="14"/>
    </row>
    <row r="52" spans="1:17" s="38" customFormat="1" ht="78">
      <c r="A52" s="59" t="s">
        <v>200</v>
      </c>
      <c r="B52" s="35" t="s">
        <v>140</v>
      </c>
      <c r="C52" s="16" t="s">
        <v>8</v>
      </c>
      <c r="D52" s="86" t="s">
        <v>9</v>
      </c>
      <c r="E52" s="20">
        <v>1</v>
      </c>
      <c r="F52" s="40" t="s">
        <v>141</v>
      </c>
      <c r="G52" s="42" t="s">
        <v>32</v>
      </c>
      <c r="H52" s="24">
        <v>180000</v>
      </c>
      <c r="I52" s="24">
        <v>0</v>
      </c>
      <c r="J52" s="24">
        <v>0</v>
      </c>
      <c r="K52" s="24">
        <v>0</v>
      </c>
      <c r="L52" s="24">
        <v>0</v>
      </c>
      <c r="M52" s="24">
        <f t="shared" si="1"/>
        <v>180000</v>
      </c>
      <c r="N52" s="24">
        <v>0</v>
      </c>
      <c r="O52" s="24">
        <v>0</v>
      </c>
      <c r="P52" s="37"/>
      <c r="Q52" s="37"/>
    </row>
    <row r="53" spans="1:17" s="38" customFormat="1" ht="43.5">
      <c r="A53" s="48" t="s">
        <v>130</v>
      </c>
      <c r="B53" s="35" t="s">
        <v>131</v>
      </c>
      <c r="C53" s="16">
        <v>16</v>
      </c>
      <c r="D53" s="86" t="s">
        <v>9</v>
      </c>
      <c r="E53" s="20">
        <v>1</v>
      </c>
      <c r="F53" s="39" t="s">
        <v>132</v>
      </c>
      <c r="G53" s="16" t="s">
        <v>133</v>
      </c>
      <c r="H53" s="24">
        <v>20120</v>
      </c>
      <c r="I53" s="24">
        <v>40240</v>
      </c>
      <c r="J53" s="24">
        <v>0</v>
      </c>
      <c r="K53" s="24">
        <v>0</v>
      </c>
      <c r="L53" s="24">
        <v>0</v>
      </c>
      <c r="M53" s="24">
        <f t="shared" si="1"/>
        <v>60360</v>
      </c>
      <c r="N53" s="24">
        <v>0</v>
      </c>
      <c r="O53" s="24">
        <v>0</v>
      </c>
      <c r="P53" s="37"/>
      <c r="Q53" s="37"/>
    </row>
    <row r="54" spans="1:17" ht="139.5">
      <c r="A54" s="10" t="s">
        <v>270</v>
      </c>
      <c r="B54" s="35" t="s">
        <v>61</v>
      </c>
      <c r="C54" s="16" t="s">
        <v>8</v>
      </c>
      <c r="D54" s="86" t="s">
        <v>9</v>
      </c>
      <c r="E54" s="20">
        <v>1</v>
      </c>
      <c r="F54" s="39" t="s">
        <v>316</v>
      </c>
      <c r="G54" s="16" t="s">
        <v>34</v>
      </c>
      <c r="H54" s="24">
        <v>133328</v>
      </c>
      <c r="I54" s="24">
        <v>73922.04</v>
      </c>
      <c r="J54" s="24">
        <v>94749.16</v>
      </c>
      <c r="K54" s="24">
        <v>0</v>
      </c>
      <c r="L54" s="24">
        <v>0</v>
      </c>
      <c r="M54" s="24">
        <f t="shared" si="1"/>
        <v>112500.87999999998</v>
      </c>
      <c r="N54" s="24">
        <v>35189.91</v>
      </c>
      <c r="O54" s="24">
        <v>0</v>
      </c>
      <c r="P54" s="56"/>
      <c r="Q54" s="14"/>
    </row>
    <row r="55" spans="1:17" s="38" customFormat="1" ht="43.5">
      <c r="A55" s="46" t="s">
        <v>271</v>
      </c>
      <c r="B55" s="35" t="s">
        <v>62</v>
      </c>
      <c r="C55" s="16" t="s">
        <v>8</v>
      </c>
      <c r="D55" s="86" t="s">
        <v>9</v>
      </c>
      <c r="E55" s="20">
        <v>1</v>
      </c>
      <c r="F55" s="39" t="s">
        <v>315</v>
      </c>
      <c r="G55" s="16" t="s">
        <v>32</v>
      </c>
      <c r="H55" s="24">
        <v>140294.55</v>
      </c>
      <c r="I55" s="24">
        <v>64653.09</v>
      </c>
      <c r="J55" s="24">
        <v>181770.66</v>
      </c>
      <c r="K55" s="24">
        <v>0</v>
      </c>
      <c r="L55" s="24">
        <v>0</v>
      </c>
      <c r="M55" s="24">
        <f>H55+I55-J55-K55-L55</f>
        <v>23176.97999999998</v>
      </c>
      <c r="N55" s="24">
        <v>131634.39</v>
      </c>
      <c r="O55" s="24">
        <v>0</v>
      </c>
      <c r="P55" s="37"/>
      <c r="Q55" s="37"/>
    </row>
    <row r="56" spans="1:17" s="38" customFormat="1" ht="43.5">
      <c r="A56" s="46" t="s">
        <v>271</v>
      </c>
      <c r="B56" s="35" t="s">
        <v>63</v>
      </c>
      <c r="C56" s="16" t="s">
        <v>8</v>
      </c>
      <c r="D56" s="86" t="s">
        <v>9</v>
      </c>
      <c r="E56" s="20">
        <v>1</v>
      </c>
      <c r="F56" s="39" t="s">
        <v>317</v>
      </c>
      <c r="G56" s="16" t="s">
        <v>64</v>
      </c>
      <c r="H56" s="24">
        <v>45249.81</v>
      </c>
      <c r="I56" s="24">
        <v>8647.02</v>
      </c>
      <c r="J56" s="24">
        <v>38704.72</v>
      </c>
      <c r="K56" s="24">
        <v>0</v>
      </c>
      <c r="L56" s="24">
        <v>0</v>
      </c>
      <c r="M56" s="24">
        <f aca="true" t="shared" si="3" ref="M56:M87">H56+I56-J56-K56-L56</f>
        <v>15192.11</v>
      </c>
      <c r="N56" s="24">
        <v>15933.39</v>
      </c>
      <c r="O56" s="24">
        <v>0</v>
      </c>
      <c r="P56" s="37"/>
      <c r="Q56" s="37"/>
    </row>
    <row r="57" spans="1:17" s="38" customFormat="1" ht="28.5">
      <c r="A57" s="46" t="s">
        <v>271</v>
      </c>
      <c r="B57" s="35" t="s">
        <v>65</v>
      </c>
      <c r="C57" s="16" t="s">
        <v>8</v>
      </c>
      <c r="D57" s="86" t="s">
        <v>9</v>
      </c>
      <c r="E57" s="20">
        <v>1</v>
      </c>
      <c r="F57" s="39" t="s">
        <v>318</v>
      </c>
      <c r="G57" s="16" t="s">
        <v>66</v>
      </c>
      <c r="H57" s="24">
        <v>14980.64</v>
      </c>
      <c r="I57" s="24">
        <v>5569.89</v>
      </c>
      <c r="J57" s="24">
        <v>15800.39</v>
      </c>
      <c r="K57" s="24">
        <v>0</v>
      </c>
      <c r="L57" s="24">
        <v>0</v>
      </c>
      <c r="M57" s="24">
        <f t="shared" si="3"/>
        <v>4750.139999999999</v>
      </c>
      <c r="N57" s="24">
        <v>10213.72</v>
      </c>
      <c r="O57" s="24">
        <v>0</v>
      </c>
      <c r="P57" s="37"/>
      <c r="Q57" s="37"/>
    </row>
    <row r="58" spans="1:17" s="38" customFormat="1" ht="43.5">
      <c r="A58" s="18" t="s">
        <v>271</v>
      </c>
      <c r="B58" s="43" t="s">
        <v>67</v>
      </c>
      <c r="C58" s="20" t="s">
        <v>8</v>
      </c>
      <c r="D58" s="87" t="s">
        <v>9</v>
      </c>
      <c r="E58" s="20">
        <v>1</v>
      </c>
      <c r="F58" s="81" t="s">
        <v>319</v>
      </c>
      <c r="G58" s="20" t="s">
        <v>246</v>
      </c>
      <c r="H58" s="24">
        <v>478375.86</v>
      </c>
      <c r="I58" s="24">
        <v>117474.14</v>
      </c>
      <c r="J58" s="24">
        <f>330245.81-80927.95</f>
        <v>249317.86</v>
      </c>
      <c r="K58" s="24">
        <v>159568.22</v>
      </c>
      <c r="L58" s="24">
        <v>-484</v>
      </c>
      <c r="M58" s="24">
        <f t="shared" si="3"/>
        <v>187447.92</v>
      </c>
      <c r="N58" s="24">
        <v>256758</v>
      </c>
      <c r="O58" s="24">
        <v>0</v>
      </c>
      <c r="P58" s="37"/>
      <c r="Q58" s="37"/>
    </row>
    <row r="59" spans="1:17" s="38" customFormat="1" ht="43.5">
      <c r="A59" s="46" t="s">
        <v>271</v>
      </c>
      <c r="B59" s="35" t="s">
        <v>69</v>
      </c>
      <c r="C59" s="16" t="s">
        <v>8</v>
      </c>
      <c r="D59" s="86" t="s">
        <v>9</v>
      </c>
      <c r="E59" s="20">
        <v>1</v>
      </c>
      <c r="F59" s="39" t="s">
        <v>312</v>
      </c>
      <c r="G59" s="16" t="s">
        <v>45</v>
      </c>
      <c r="H59" s="24">
        <v>0</v>
      </c>
      <c r="I59" s="24">
        <v>0</v>
      </c>
      <c r="J59" s="24">
        <v>0</v>
      </c>
      <c r="K59" s="24">
        <v>0</v>
      </c>
      <c r="L59" s="24">
        <v>0</v>
      </c>
      <c r="M59" s="24">
        <f>H59+I59-J59-K59-L59</f>
        <v>0</v>
      </c>
      <c r="N59" s="24">
        <v>10000</v>
      </c>
      <c r="O59" s="24">
        <v>0</v>
      </c>
      <c r="P59" s="37"/>
      <c r="Q59" s="37"/>
    </row>
    <row r="60" spans="1:17" s="38" customFormat="1" ht="57.75">
      <c r="A60" s="18" t="s">
        <v>271</v>
      </c>
      <c r="B60" s="43" t="s">
        <v>70</v>
      </c>
      <c r="C60" s="20" t="s">
        <v>8</v>
      </c>
      <c r="D60" s="87" t="s">
        <v>9</v>
      </c>
      <c r="E60" s="20">
        <v>1</v>
      </c>
      <c r="F60" s="81" t="s">
        <v>71</v>
      </c>
      <c r="G60" s="20" t="s">
        <v>11</v>
      </c>
      <c r="H60" s="24">
        <v>105170.33</v>
      </c>
      <c r="I60" s="24">
        <v>62000</v>
      </c>
      <c r="J60" s="24">
        <f>64830.9-6194.06</f>
        <v>58636.840000000004</v>
      </c>
      <c r="K60" s="24">
        <v>7577.82</v>
      </c>
      <c r="L60" s="24">
        <v>-1151.04</v>
      </c>
      <c r="M60" s="24">
        <f t="shared" si="3"/>
        <v>102106.71</v>
      </c>
      <c r="N60" s="24">
        <v>20325</v>
      </c>
      <c r="O60" s="24">
        <v>0</v>
      </c>
      <c r="P60" s="37"/>
      <c r="Q60" s="37"/>
    </row>
    <row r="61" spans="1:17" s="38" customFormat="1" ht="57.75">
      <c r="A61" s="35" t="s">
        <v>60</v>
      </c>
      <c r="B61" s="35" t="s">
        <v>72</v>
      </c>
      <c r="C61" s="16" t="s">
        <v>8</v>
      </c>
      <c r="D61" s="86" t="s">
        <v>9</v>
      </c>
      <c r="E61" s="20">
        <v>1</v>
      </c>
      <c r="F61" s="39" t="s">
        <v>73</v>
      </c>
      <c r="G61" s="16" t="s">
        <v>74</v>
      </c>
      <c r="H61" s="24">
        <v>5370.6</v>
      </c>
      <c r="I61" s="24">
        <v>38100</v>
      </c>
      <c r="J61" s="24">
        <v>33419.59</v>
      </c>
      <c r="K61" s="24">
        <v>1228.76</v>
      </c>
      <c r="L61" s="24">
        <v>0</v>
      </c>
      <c r="M61" s="24">
        <f t="shared" si="3"/>
        <v>8822.250000000002</v>
      </c>
      <c r="N61" s="24">
        <v>5000</v>
      </c>
      <c r="O61" s="24">
        <v>0</v>
      </c>
      <c r="P61" s="37"/>
      <c r="Q61" s="37"/>
    </row>
    <row r="62" spans="1:17" s="38" customFormat="1" ht="43.5">
      <c r="A62" s="46" t="s">
        <v>271</v>
      </c>
      <c r="B62" s="35" t="s">
        <v>78</v>
      </c>
      <c r="C62" s="16" t="s">
        <v>8</v>
      </c>
      <c r="D62" s="86" t="s">
        <v>9</v>
      </c>
      <c r="E62" s="20">
        <v>1</v>
      </c>
      <c r="F62" s="39" t="s">
        <v>272</v>
      </c>
      <c r="G62" s="16" t="s">
        <v>79</v>
      </c>
      <c r="H62" s="24">
        <v>54470</v>
      </c>
      <c r="I62" s="24">
        <v>21080</v>
      </c>
      <c r="J62" s="24">
        <f>21301.66-1340</f>
        <v>19961.66</v>
      </c>
      <c r="K62" s="24">
        <v>0</v>
      </c>
      <c r="L62" s="24">
        <v>0</v>
      </c>
      <c r="M62" s="24">
        <f t="shared" si="3"/>
        <v>55588.34</v>
      </c>
      <c r="N62" s="24">
        <v>16976.78</v>
      </c>
      <c r="O62" s="24">
        <v>0</v>
      </c>
      <c r="P62" s="37"/>
      <c r="Q62" s="37"/>
    </row>
    <row r="63" spans="1:17" s="38" customFormat="1" ht="43.5">
      <c r="A63" s="46" t="s">
        <v>271</v>
      </c>
      <c r="B63" s="35" t="s">
        <v>75</v>
      </c>
      <c r="C63" s="16" t="s">
        <v>8</v>
      </c>
      <c r="D63" s="86" t="s">
        <v>9</v>
      </c>
      <c r="E63" s="20">
        <v>2</v>
      </c>
      <c r="F63" s="39" t="s">
        <v>273</v>
      </c>
      <c r="G63" s="16" t="s">
        <v>52</v>
      </c>
      <c r="H63" s="24">
        <v>118555.8</v>
      </c>
      <c r="I63" s="24">
        <v>23553</v>
      </c>
      <c r="J63" s="24">
        <v>112535.8</v>
      </c>
      <c r="K63" s="24">
        <v>0</v>
      </c>
      <c r="L63" s="24">
        <v>0</v>
      </c>
      <c r="M63" s="24">
        <f t="shared" si="3"/>
        <v>29572.999999999985</v>
      </c>
      <c r="N63" s="24">
        <v>76419.47</v>
      </c>
      <c r="O63" s="24">
        <v>0</v>
      </c>
      <c r="P63" s="37"/>
      <c r="Q63" s="37"/>
    </row>
    <row r="64" spans="1:17" s="38" customFormat="1" ht="43.5">
      <c r="A64" s="46" t="s">
        <v>271</v>
      </c>
      <c r="B64" s="35" t="s">
        <v>76</v>
      </c>
      <c r="C64" s="16" t="s">
        <v>8</v>
      </c>
      <c r="D64" s="86" t="s">
        <v>9</v>
      </c>
      <c r="E64" s="20">
        <v>2</v>
      </c>
      <c r="F64" s="39" t="s">
        <v>274</v>
      </c>
      <c r="G64" s="16" t="s">
        <v>77</v>
      </c>
      <c r="H64" s="24">
        <v>37000</v>
      </c>
      <c r="I64" s="24">
        <v>0</v>
      </c>
      <c r="J64" s="24">
        <v>36042.26</v>
      </c>
      <c r="K64" s="24">
        <v>0</v>
      </c>
      <c r="L64" s="24">
        <v>0</v>
      </c>
      <c r="M64" s="24">
        <f t="shared" si="3"/>
        <v>957.739999999998</v>
      </c>
      <c r="N64" s="24">
        <v>0</v>
      </c>
      <c r="O64" s="24">
        <v>0</v>
      </c>
      <c r="P64" s="37"/>
      <c r="Q64" s="37"/>
    </row>
    <row r="65" spans="1:17" ht="117.75" customHeight="1">
      <c r="A65" s="18" t="s">
        <v>169</v>
      </c>
      <c r="B65" s="11">
        <v>2001</v>
      </c>
      <c r="C65" s="12" t="s">
        <v>8</v>
      </c>
      <c r="D65" s="85" t="s">
        <v>9</v>
      </c>
      <c r="E65" s="8">
        <v>2</v>
      </c>
      <c r="F65" s="13" t="s">
        <v>195</v>
      </c>
      <c r="G65" s="12" t="s">
        <v>57</v>
      </c>
      <c r="H65" s="24">
        <v>1424883.61</v>
      </c>
      <c r="I65" s="25">
        <v>39123.22</v>
      </c>
      <c r="J65" s="25">
        <v>6222</v>
      </c>
      <c r="K65" s="25"/>
      <c r="L65" s="25">
        <v>0</v>
      </c>
      <c r="M65" s="24">
        <f t="shared" si="3"/>
        <v>1457784.83</v>
      </c>
      <c r="N65" s="25">
        <v>0</v>
      </c>
      <c r="O65" s="25">
        <v>0</v>
      </c>
      <c r="P65" s="10"/>
      <c r="Q65" s="14"/>
    </row>
    <row r="66" spans="1:17" s="38" customFormat="1" ht="14.25">
      <c r="A66" s="35" t="s">
        <v>60</v>
      </c>
      <c r="B66" s="35" t="s">
        <v>113</v>
      </c>
      <c r="C66" s="16" t="s">
        <v>8</v>
      </c>
      <c r="D66" s="86" t="s">
        <v>9</v>
      </c>
      <c r="E66" s="20">
        <v>2</v>
      </c>
      <c r="F66" s="39" t="s">
        <v>114</v>
      </c>
      <c r="G66" s="16" t="s">
        <v>115</v>
      </c>
      <c r="H66" s="24">
        <v>115000</v>
      </c>
      <c r="I66" s="24">
        <v>0</v>
      </c>
      <c r="J66" s="24">
        <v>5909.1</v>
      </c>
      <c r="K66" s="24">
        <v>96970.66</v>
      </c>
      <c r="L66" s="24">
        <v>0</v>
      </c>
      <c r="M66" s="24">
        <f t="shared" si="3"/>
        <v>12120.23999999999</v>
      </c>
      <c r="N66" s="24">
        <v>0</v>
      </c>
      <c r="O66" s="24">
        <v>0</v>
      </c>
      <c r="P66" s="37"/>
      <c r="Q66" s="37"/>
    </row>
    <row r="67" spans="1:17" s="38" customFormat="1" ht="105.75" customHeight="1">
      <c r="A67" s="10" t="s">
        <v>208</v>
      </c>
      <c r="B67" s="35" t="s">
        <v>28</v>
      </c>
      <c r="C67" s="16" t="s">
        <v>8</v>
      </c>
      <c r="D67" s="86" t="s">
        <v>9</v>
      </c>
      <c r="E67" s="20">
        <v>2</v>
      </c>
      <c r="F67" s="39" t="s">
        <v>29</v>
      </c>
      <c r="G67" s="16" t="s">
        <v>30</v>
      </c>
      <c r="H67" s="24">
        <v>22684.8</v>
      </c>
      <c r="I67" s="24">
        <v>0</v>
      </c>
      <c r="J67" s="24">
        <v>4013.8</v>
      </c>
      <c r="K67" s="24">
        <v>0</v>
      </c>
      <c r="L67" s="24">
        <v>0</v>
      </c>
      <c r="M67" s="24">
        <f t="shared" si="3"/>
        <v>18671</v>
      </c>
      <c r="N67" s="24">
        <v>370204.83</v>
      </c>
      <c r="O67" s="24">
        <v>0</v>
      </c>
      <c r="P67" s="95"/>
      <c r="Q67" s="37"/>
    </row>
    <row r="68" spans="1:17" ht="28.5">
      <c r="A68" s="10" t="s">
        <v>275</v>
      </c>
      <c r="B68" s="11" t="s">
        <v>126</v>
      </c>
      <c r="C68" s="12" t="s">
        <v>8</v>
      </c>
      <c r="D68" s="85" t="s">
        <v>9</v>
      </c>
      <c r="E68" s="8">
        <v>1</v>
      </c>
      <c r="F68" s="47" t="s">
        <v>127</v>
      </c>
      <c r="G68" s="12" t="s">
        <v>45</v>
      </c>
      <c r="H68" s="24">
        <v>162051.2</v>
      </c>
      <c r="I68" s="25">
        <v>0</v>
      </c>
      <c r="J68" s="25">
        <v>0</v>
      </c>
      <c r="K68" s="25">
        <v>0</v>
      </c>
      <c r="L68" s="25">
        <v>0</v>
      </c>
      <c r="M68" s="24">
        <f t="shared" si="3"/>
        <v>162051.2</v>
      </c>
      <c r="N68" s="25">
        <v>0</v>
      </c>
      <c r="O68" s="25">
        <v>0</v>
      </c>
      <c r="P68" s="14"/>
      <c r="Q68" s="14"/>
    </row>
    <row r="69" spans="1:17" s="38" customFormat="1" ht="53.25" customHeight="1">
      <c r="A69" s="10" t="s">
        <v>207</v>
      </c>
      <c r="B69" s="35" t="s">
        <v>36</v>
      </c>
      <c r="C69" s="16" t="s">
        <v>8</v>
      </c>
      <c r="D69" s="86" t="s">
        <v>9</v>
      </c>
      <c r="E69" s="20">
        <v>1</v>
      </c>
      <c r="F69" s="39" t="s">
        <v>37</v>
      </c>
      <c r="G69" s="16" t="s">
        <v>34</v>
      </c>
      <c r="H69" s="24">
        <v>27373.56</v>
      </c>
      <c r="I69" s="24">
        <v>0</v>
      </c>
      <c r="J69" s="24">
        <v>22193.31</v>
      </c>
      <c r="K69" s="24">
        <v>0</v>
      </c>
      <c r="L69" s="24">
        <v>0</v>
      </c>
      <c r="M69" s="24">
        <f t="shared" si="3"/>
        <v>5180.25</v>
      </c>
      <c r="N69" s="24">
        <v>0</v>
      </c>
      <c r="O69" s="24">
        <v>0</v>
      </c>
      <c r="P69" s="37"/>
      <c r="Q69" s="37"/>
    </row>
    <row r="70" spans="1:17" s="38" customFormat="1" ht="43.5">
      <c r="A70" s="35" t="s">
        <v>35</v>
      </c>
      <c r="B70" s="35" t="s">
        <v>80</v>
      </c>
      <c r="C70" s="16" t="s">
        <v>8</v>
      </c>
      <c r="D70" s="86" t="s">
        <v>9</v>
      </c>
      <c r="E70" s="20">
        <v>1</v>
      </c>
      <c r="F70" s="39" t="s">
        <v>81</v>
      </c>
      <c r="G70" s="16" t="s">
        <v>79</v>
      </c>
      <c r="H70" s="24">
        <v>1015.38</v>
      </c>
      <c r="I70" s="24">
        <v>0</v>
      </c>
      <c r="J70" s="24">
        <v>1009.95</v>
      </c>
      <c r="K70" s="24">
        <v>0</v>
      </c>
      <c r="L70" s="24">
        <v>0</v>
      </c>
      <c r="M70" s="24">
        <f t="shared" si="3"/>
        <v>5.42999999999995</v>
      </c>
      <c r="N70" s="24">
        <v>0</v>
      </c>
      <c r="O70" s="24">
        <v>0</v>
      </c>
      <c r="P70" s="37"/>
      <c r="Q70" s="37"/>
    </row>
    <row r="71" spans="1:17" s="38" customFormat="1" ht="66">
      <c r="A71" s="72" t="s">
        <v>283</v>
      </c>
      <c r="B71" s="35" t="s">
        <v>284</v>
      </c>
      <c r="C71" s="16">
        <v>16</v>
      </c>
      <c r="D71" s="86">
        <v>3</v>
      </c>
      <c r="E71" s="20">
        <v>1</v>
      </c>
      <c r="F71" s="33" t="s">
        <v>285</v>
      </c>
      <c r="G71" s="16" t="s">
        <v>34</v>
      </c>
      <c r="H71" s="24">
        <v>0</v>
      </c>
      <c r="I71" s="24">
        <v>10936.44</v>
      </c>
      <c r="J71" s="24">
        <v>10643.64</v>
      </c>
      <c r="K71" s="24">
        <v>292.8</v>
      </c>
      <c r="L71" s="24">
        <v>0</v>
      </c>
      <c r="M71" s="24">
        <f t="shared" si="3"/>
        <v>1.0800249583553523E-12</v>
      </c>
      <c r="N71" s="24">
        <v>2043.56</v>
      </c>
      <c r="O71" s="24"/>
      <c r="P71" s="37"/>
      <c r="Q71" s="37"/>
    </row>
    <row r="72" spans="1:17" s="38" customFormat="1" ht="43.5">
      <c r="A72" s="72" t="s">
        <v>313</v>
      </c>
      <c r="B72" s="35" t="s">
        <v>286</v>
      </c>
      <c r="C72" s="16">
        <v>16</v>
      </c>
      <c r="D72" s="86">
        <v>3</v>
      </c>
      <c r="E72" s="20">
        <v>1</v>
      </c>
      <c r="F72" s="33" t="s">
        <v>287</v>
      </c>
      <c r="G72" s="16" t="s">
        <v>32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24">
        <f t="shared" si="3"/>
        <v>0</v>
      </c>
      <c r="N72" s="24">
        <v>28232.13</v>
      </c>
      <c r="O72" s="24"/>
      <c r="P72" s="37"/>
      <c r="Q72" s="37"/>
    </row>
    <row r="73" spans="1:17" s="38" customFormat="1" ht="43.5">
      <c r="A73" s="72" t="s">
        <v>299</v>
      </c>
      <c r="B73" s="35" t="s">
        <v>288</v>
      </c>
      <c r="C73" s="16">
        <v>16</v>
      </c>
      <c r="D73" s="86">
        <v>3</v>
      </c>
      <c r="E73" s="20">
        <v>1</v>
      </c>
      <c r="F73" s="33" t="s">
        <v>289</v>
      </c>
      <c r="G73" s="16" t="s">
        <v>64</v>
      </c>
      <c r="H73" s="24">
        <v>0</v>
      </c>
      <c r="I73" s="24">
        <v>0</v>
      </c>
      <c r="J73" s="24">
        <v>0</v>
      </c>
      <c r="K73" s="24">
        <v>0</v>
      </c>
      <c r="L73" s="24">
        <v>0</v>
      </c>
      <c r="M73" s="24">
        <f t="shared" si="3"/>
        <v>0</v>
      </c>
      <c r="N73" s="24">
        <v>3417.3</v>
      </c>
      <c r="O73" s="24"/>
      <c r="P73" s="37"/>
      <c r="Q73" s="37"/>
    </row>
    <row r="74" spans="1:17" s="38" customFormat="1" ht="43.5">
      <c r="A74" s="72" t="s">
        <v>299</v>
      </c>
      <c r="B74" s="35" t="s">
        <v>290</v>
      </c>
      <c r="C74" s="16">
        <v>16</v>
      </c>
      <c r="D74" s="86">
        <v>3</v>
      </c>
      <c r="E74" s="20">
        <v>1</v>
      </c>
      <c r="F74" s="33" t="s">
        <v>291</v>
      </c>
      <c r="G74" s="16" t="s">
        <v>292</v>
      </c>
      <c r="H74" s="24">
        <v>0</v>
      </c>
      <c r="I74" s="24">
        <v>0</v>
      </c>
      <c r="J74" s="24">
        <v>0</v>
      </c>
      <c r="K74" s="24">
        <v>0</v>
      </c>
      <c r="L74" s="24">
        <v>0</v>
      </c>
      <c r="M74" s="24">
        <f t="shared" si="3"/>
        <v>0</v>
      </c>
      <c r="N74" s="24">
        <v>2190.57</v>
      </c>
      <c r="O74" s="24"/>
      <c r="P74" s="37"/>
      <c r="Q74" s="37"/>
    </row>
    <row r="75" spans="1:17" s="38" customFormat="1" ht="43.5">
      <c r="A75" s="72" t="s">
        <v>299</v>
      </c>
      <c r="B75" s="35" t="s">
        <v>293</v>
      </c>
      <c r="C75" s="16">
        <v>16</v>
      </c>
      <c r="D75" s="86">
        <v>3</v>
      </c>
      <c r="E75" s="20">
        <v>1</v>
      </c>
      <c r="F75" s="33" t="s">
        <v>294</v>
      </c>
      <c r="G75" s="16" t="s">
        <v>246</v>
      </c>
      <c r="H75" s="24">
        <v>0</v>
      </c>
      <c r="I75" s="24">
        <v>3910</v>
      </c>
      <c r="J75" s="24">
        <v>3910</v>
      </c>
      <c r="K75" s="24">
        <v>0</v>
      </c>
      <c r="L75" s="24">
        <v>0</v>
      </c>
      <c r="M75" s="24">
        <f t="shared" si="3"/>
        <v>0</v>
      </c>
      <c r="N75" s="24">
        <v>16614</v>
      </c>
      <c r="O75" s="24"/>
      <c r="P75" s="37"/>
      <c r="Q75" s="37"/>
    </row>
    <row r="76" spans="1:17" s="38" customFormat="1" ht="57.75">
      <c r="A76" s="72" t="s">
        <v>299</v>
      </c>
      <c r="B76" s="35" t="s">
        <v>295</v>
      </c>
      <c r="C76" s="16">
        <v>16</v>
      </c>
      <c r="D76" s="86">
        <v>3</v>
      </c>
      <c r="E76" s="20">
        <v>1</v>
      </c>
      <c r="F76" s="33" t="s">
        <v>296</v>
      </c>
      <c r="G76" s="16" t="s">
        <v>11</v>
      </c>
      <c r="H76" s="24">
        <v>0</v>
      </c>
      <c r="I76" s="24">
        <v>400</v>
      </c>
      <c r="J76" s="24">
        <v>0</v>
      </c>
      <c r="K76" s="24">
        <v>400</v>
      </c>
      <c r="L76" s="24">
        <v>0</v>
      </c>
      <c r="M76" s="24">
        <f t="shared" si="3"/>
        <v>0</v>
      </c>
      <c r="N76" s="24">
        <v>1600</v>
      </c>
      <c r="O76" s="24"/>
      <c r="P76" s="37"/>
      <c r="Q76" s="37"/>
    </row>
    <row r="77" spans="1:17" s="38" customFormat="1" ht="43.5">
      <c r="A77" s="72" t="s">
        <v>299</v>
      </c>
      <c r="B77" s="35" t="s">
        <v>297</v>
      </c>
      <c r="C77" s="16">
        <v>16</v>
      </c>
      <c r="D77" s="86">
        <v>3</v>
      </c>
      <c r="E77" s="20">
        <v>1</v>
      </c>
      <c r="F77" s="33" t="s">
        <v>298</v>
      </c>
      <c r="G77" s="16" t="s">
        <v>79</v>
      </c>
      <c r="H77" s="24">
        <v>0</v>
      </c>
      <c r="I77" s="24">
        <v>0</v>
      </c>
      <c r="J77" s="24">
        <v>0</v>
      </c>
      <c r="K77" s="24">
        <v>0</v>
      </c>
      <c r="L77" s="24">
        <v>0</v>
      </c>
      <c r="M77" s="24">
        <f t="shared" si="3"/>
        <v>0</v>
      </c>
      <c r="N77" s="24">
        <v>1200</v>
      </c>
      <c r="O77" s="24"/>
      <c r="P77" s="37"/>
      <c r="Q77" s="37"/>
    </row>
    <row r="78" spans="1:17" s="38" customFormat="1" ht="102">
      <c r="A78" s="72" t="s">
        <v>276</v>
      </c>
      <c r="B78" s="35" t="s">
        <v>277</v>
      </c>
      <c r="C78" s="16">
        <v>16</v>
      </c>
      <c r="D78" s="86">
        <v>3</v>
      </c>
      <c r="E78" s="20">
        <v>1</v>
      </c>
      <c r="F78" s="33" t="s">
        <v>278</v>
      </c>
      <c r="G78" s="16" t="s">
        <v>34</v>
      </c>
      <c r="H78" s="24">
        <v>0</v>
      </c>
      <c r="I78" s="24">
        <v>5279.73</v>
      </c>
      <c r="J78" s="24">
        <v>4986.93</v>
      </c>
      <c r="K78" s="24">
        <v>292.8</v>
      </c>
      <c r="L78" s="24">
        <v>0</v>
      </c>
      <c r="M78" s="24">
        <f t="shared" si="3"/>
        <v>-7.389644451905042E-13</v>
      </c>
      <c r="N78" s="24">
        <v>2720.27</v>
      </c>
      <c r="O78" s="24"/>
      <c r="P78" s="37"/>
      <c r="Q78" s="37"/>
    </row>
    <row r="79" spans="1:17" s="38" customFormat="1" ht="43.5">
      <c r="A79" s="72" t="s">
        <v>94</v>
      </c>
      <c r="B79" s="35" t="s">
        <v>279</v>
      </c>
      <c r="C79" s="16">
        <v>16</v>
      </c>
      <c r="D79" s="86">
        <v>3</v>
      </c>
      <c r="E79" s="20">
        <v>1</v>
      </c>
      <c r="F79" s="33" t="s">
        <v>280</v>
      </c>
      <c r="G79" s="16" t="s">
        <v>246</v>
      </c>
      <c r="H79" s="24">
        <v>0</v>
      </c>
      <c r="I79" s="24">
        <v>8993.6</v>
      </c>
      <c r="J79" s="24">
        <v>8993.6</v>
      </c>
      <c r="K79" s="24">
        <v>0</v>
      </c>
      <c r="L79" s="24">
        <v>0</v>
      </c>
      <c r="M79" s="24">
        <f t="shared" si="3"/>
        <v>0</v>
      </c>
      <c r="N79" s="24">
        <v>2006.4</v>
      </c>
      <c r="O79" s="24"/>
      <c r="P79" s="37"/>
      <c r="Q79" s="37"/>
    </row>
    <row r="80" spans="1:17" s="38" customFormat="1" ht="43.5">
      <c r="A80" s="72" t="s">
        <v>94</v>
      </c>
      <c r="B80" s="35" t="s">
        <v>82</v>
      </c>
      <c r="C80" s="16">
        <v>16</v>
      </c>
      <c r="D80" s="86">
        <v>3</v>
      </c>
      <c r="E80" s="20">
        <v>1</v>
      </c>
      <c r="F80" s="33" t="s">
        <v>281</v>
      </c>
      <c r="G80" s="16" t="s">
        <v>11</v>
      </c>
      <c r="H80" s="24">
        <v>0</v>
      </c>
      <c r="I80" s="24">
        <v>0</v>
      </c>
      <c r="J80" s="24">
        <v>0</v>
      </c>
      <c r="K80" s="24">
        <v>0</v>
      </c>
      <c r="L80" s="24">
        <v>0</v>
      </c>
      <c r="M80" s="24">
        <f t="shared" si="3"/>
        <v>0</v>
      </c>
      <c r="N80" s="24">
        <v>0</v>
      </c>
      <c r="O80" s="24"/>
      <c r="P80" s="37"/>
      <c r="Q80" s="37"/>
    </row>
    <row r="81" spans="1:17" s="38" customFormat="1" ht="43.5">
      <c r="A81" s="72" t="s">
        <v>94</v>
      </c>
      <c r="B81" s="35" t="s">
        <v>83</v>
      </c>
      <c r="C81" s="16">
        <v>16</v>
      </c>
      <c r="D81" s="86">
        <v>3</v>
      </c>
      <c r="E81" s="20">
        <v>1</v>
      </c>
      <c r="F81" s="33" t="s">
        <v>282</v>
      </c>
      <c r="G81" s="16" t="s">
        <v>79</v>
      </c>
      <c r="H81" s="24">
        <v>0</v>
      </c>
      <c r="I81" s="24">
        <v>0</v>
      </c>
      <c r="J81" s="24">
        <v>0</v>
      </c>
      <c r="K81" s="24">
        <v>0</v>
      </c>
      <c r="L81" s="24">
        <v>0</v>
      </c>
      <c r="M81" s="24">
        <f t="shared" si="3"/>
        <v>0</v>
      </c>
      <c r="N81" s="24">
        <v>1000</v>
      </c>
      <c r="O81" s="24"/>
      <c r="P81" s="37"/>
      <c r="Q81" s="37"/>
    </row>
    <row r="82" spans="1:17" s="38" customFormat="1" ht="78">
      <c r="A82" s="72" t="s">
        <v>303</v>
      </c>
      <c r="B82" s="35" t="s">
        <v>305</v>
      </c>
      <c r="C82" s="16">
        <v>16</v>
      </c>
      <c r="D82" s="86">
        <v>3</v>
      </c>
      <c r="E82" s="20">
        <v>1</v>
      </c>
      <c r="F82" s="33" t="s">
        <v>308</v>
      </c>
      <c r="G82" s="16" t="s">
        <v>34</v>
      </c>
      <c r="H82" s="24">
        <v>0</v>
      </c>
      <c r="I82" s="24">
        <v>0</v>
      </c>
      <c r="J82" s="24">
        <v>0</v>
      </c>
      <c r="K82" s="24">
        <v>0</v>
      </c>
      <c r="L82" s="24">
        <v>0</v>
      </c>
      <c r="M82" s="24">
        <f t="shared" si="3"/>
        <v>0</v>
      </c>
      <c r="N82" s="24">
        <v>1300</v>
      </c>
      <c r="O82" s="24"/>
      <c r="P82" s="37"/>
      <c r="Q82" s="37"/>
    </row>
    <row r="83" spans="1:17" s="38" customFormat="1" ht="43.5">
      <c r="A83" s="72" t="s">
        <v>304</v>
      </c>
      <c r="B83" s="35" t="s">
        <v>84</v>
      </c>
      <c r="C83" s="16">
        <v>16</v>
      </c>
      <c r="D83" s="86">
        <v>3</v>
      </c>
      <c r="E83" s="20">
        <v>1</v>
      </c>
      <c r="F83" s="33" t="s">
        <v>309</v>
      </c>
      <c r="G83" s="16" t="s">
        <v>79</v>
      </c>
      <c r="H83" s="24">
        <v>0</v>
      </c>
      <c r="I83" s="24">
        <v>0</v>
      </c>
      <c r="J83" s="24">
        <v>0</v>
      </c>
      <c r="K83" s="24">
        <v>0</v>
      </c>
      <c r="L83" s="24">
        <v>0</v>
      </c>
      <c r="M83" s="24">
        <f t="shared" si="3"/>
        <v>0</v>
      </c>
      <c r="N83" s="24">
        <v>0</v>
      </c>
      <c r="O83" s="24"/>
      <c r="P83" s="37"/>
      <c r="Q83" s="37"/>
    </row>
    <row r="84" spans="1:17" s="38" customFormat="1" ht="43.5">
      <c r="A84" s="72" t="s">
        <v>304</v>
      </c>
      <c r="B84" s="35" t="s">
        <v>306</v>
      </c>
      <c r="C84" s="16">
        <v>16</v>
      </c>
      <c r="D84" s="86">
        <v>3</v>
      </c>
      <c r="E84" s="20">
        <v>1</v>
      </c>
      <c r="F84" s="33" t="s">
        <v>310</v>
      </c>
      <c r="G84" s="16" t="s">
        <v>246</v>
      </c>
      <c r="H84" s="24">
        <v>0</v>
      </c>
      <c r="I84" s="24">
        <v>1586</v>
      </c>
      <c r="J84" s="24">
        <v>1586</v>
      </c>
      <c r="K84" s="24">
        <v>0</v>
      </c>
      <c r="L84" s="24">
        <v>0</v>
      </c>
      <c r="M84" s="24">
        <f t="shared" si="3"/>
        <v>0</v>
      </c>
      <c r="N84" s="24">
        <v>4114</v>
      </c>
      <c r="O84" s="24"/>
      <c r="P84" s="37"/>
      <c r="Q84" s="37"/>
    </row>
    <row r="85" spans="1:17" s="38" customFormat="1" ht="57.75">
      <c r="A85" s="72" t="s">
        <v>304</v>
      </c>
      <c r="B85" s="35" t="s">
        <v>307</v>
      </c>
      <c r="C85" s="16">
        <v>16</v>
      </c>
      <c r="D85" s="86">
        <v>3</v>
      </c>
      <c r="E85" s="20">
        <v>1</v>
      </c>
      <c r="F85" s="33" t="s">
        <v>311</v>
      </c>
      <c r="G85" s="16" t="s">
        <v>11</v>
      </c>
      <c r="H85" s="24">
        <v>0</v>
      </c>
      <c r="I85" s="24">
        <v>0</v>
      </c>
      <c r="J85" s="24">
        <v>0</v>
      </c>
      <c r="K85" s="24">
        <v>0</v>
      </c>
      <c r="L85" s="24">
        <v>0</v>
      </c>
      <c r="M85" s="24">
        <f t="shared" si="3"/>
        <v>0</v>
      </c>
      <c r="N85" s="24">
        <v>0</v>
      </c>
      <c r="O85" s="24"/>
      <c r="P85" s="37"/>
      <c r="Q85" s="37"/>
    </row>
    <row r="86" spans="1:17" s="38" customFormat="1" ht="123.75" customHeight="1">
      <c r="A86" s="10" t="s">
        <v>209</v>
      </c>
      <c r="B86" s="35" t="s">
        <v>55</v>
      </c>
      <c r="C86" s="16" t="s">
        <v>8</v>
      </c>
      <c r="D86" s="86" t="s">
        <v>9</v>
      </c>
      <c r="E86" s="20">
        <v>2</v>
      </c>
      <c r="F86" s="39" t="s">
        <v>56</v>
      </c>
      <c r="G86" s="16" t="s">
        <v>57</v>
      </c>
      <c r="H86" s="24">
        <v>1999701.59</v>
      </c>
      <c r="I86" s="24">
        <v>1594500</v>
      </c>
      <c r="J86" s="24">
        <v>22784.35</v>
      </c>
      <c r="K86" s="24">
        <v>2357214.58</v>
      </c>
      <c r="L86" s="24">
        <v>0</v>
      </c>
      <c r="M86" s="24">
        <f t="shared" si="3"/>
        <v>1214202.6599999997</v>
      </c>
      <c r="N86" s="24">
        <v>1214202.66</v>
      </c>
      <c r="O86" s="24">
        <v>0</v>
      </c>
      <c r="P86" s="37"/>
      <c r="Q86" s="37"/>
    </row>
    <row r="87" spans="1:17" s="38" customFormat="1" ht="43.5">
      <c r="A87" s="46" t="s">
        <v>300</v>
      </c>
      <c r="B87" s="35" t="s">
        <v>301</v>
      </c>
      <c r="C87" s="16" t="s">
        <v>8</v>
      </c>
      <c r="D87" s="86" t="s">
        <v>9</v>
      </c>
      <c r="E87" s="20">
        <v>1</v>
      </c>
      <c r="F87" s="39" t="s">
        <v>302</v>
      </c>
      <c r="G87" s="16" t="s">
        <v>11</v>
      </c>
      <c r="H87" s="24">
        <v>0</v>
      </c>
      <c r="I87" s="24">
        <v>7770.79</v>
      </c>
      <c r="J87" s="24">
        <v>0</v>
      </c>
      <c r="K87" s="24">
        <v>0</v>
      </c>
      <c r="L87" s="24">
        <v>0</v>
      </c>
      <c r="M87" s="24">
        <f t="shared" si="3"/>
        <v>7770.79</v>
      </c>
      <c r="N87" s="24">
        <v>0</v>
      </c>
      <c r="O87" s="24">
        <v>0</v>
      </c>
      <c r="P87" s="37"/>
      <c r="Q87" s="37"/>
    </row>
    <row r="88" spans="1:17" ht="48.75" customHeight="1">
      <c r="A88" s="43"/>
      <c r="B88" s="7"/>
      <c r="C88" s="8"/>
      <c r="D88" s="84"/>
      <c r="E88" s="8"/>
      <c r="F88" s="101" t="s">
        <v>197</v>
      </c>
      <c r="G88" s="103"/>
      <c r="H88" s="44">
        <f aca="true" t="shared" si="4" ref="H88:N88">SUM(H52:H87)</f>
        <v>5085625.73</v>
      </c>
      <c r="I88" s="44">
        <f t="shared" si="4"/>
        <v>2127738.96</v>
      </c>
      <c r="J88" s="44">
        <f t="shared" si="4"/>
        <v>933191.6200000001</v>
      </c>
      <c r="K88" s="44">
        <f t="shared" si="4"/>
        <v>2623545.64</v>
      </c>
      <c r="L88" s="44">
        <f t="shared" si="4"/>
        <v>-1635.04</v>
      </c>
      <c r="M88" s="44">
        <f t="shared" si="4"/>
        <v>3658262.4699999997</v>
      </c>
      <c r="N88" s="44">
        <f t="shared" si="4"/>
        <v>2229296.38</v>
      </c>
      <c r="O88" s="44"/>
      <c r="P88" s="10" t="s">
        <v>347</v>
      </c>
      <c r="Q88" s="14"/>
    </row>
    <row r="89" spans="1:17" ht="36" customHeight="1">
      <c r="A89" s="98" t="s">
        <v>236</v>
      </c>
      <c r="B89" s="99"/>
      <c r="C89" s="99"/>
      <c r="D89" s="99"/>
      <c r="E89" s="99"/>
      <c r="F89" s="99"/>
      <c r="G89" s="100"/>
      <c r="H89" s="44">
        <f aca="true" t="shared" si="5" ref="H89:M89">H88+H51</f>
        <v>5581345.050000001</v>
      </c>
      <c r="I89" s="44">
        <f t="shared" si="5"/>
        <v>2639738.41</v>
      </c>
      <c r="J89" s="44">
        <f t="shared" si="5"/>
        <v>1271888.23</v>
      </c>
      <c r="K89" s="44">
        <f t="shared" si="5"/>
        <v>2644858.0700000003</v>
      </c>
      <c r="L89" s="44">
        <f t="shared" si="5"/>
        <v>-1989.33</v>
      </c>
      <c r="M89" s="44">
        <f t="shared" si="5"/>
        <v>4306326.49</v>
      </c>
      <c r="N89" s="44" t="e">
        <f>N88+N51+#REF!</f>
        <v>#REF!</v>
      </c>
      <c r="O89" s="28"/>
      <c r="P89" s="22"/>
      <c r="Q89" s="14"/>
    </row>
    <row r="90" spans="1:17" s="63" customFormat="1" ht="36" customHeight="1">
      <c r="A90" s="61"/>
      <c r="B90" s="62"/>
      <c r="E90" s="64"/>
      <c r="F90" s="65"/>
      <c r="G90" s="66"/>
      <c r="H90" s="67"/>
      <c r="I90" s="67"/>
      <c r="J90" s="67"/>
      <c r="K90" s="67"/>
      <c r="L90" s="67"/>
      <c r="M90" s="67"/>
      <c r="N90" s="68"/>
      <c r="O90" s="68"/>
      <c r="P90" s="68"/>
      <c r="Q90" s="68"/>
    </row>
    <row r="91" spans="1:18" s="63" customFormat="1" ht="14.25">
      <c r="A91" s="61"/>
      <c r="B91" s="62"/>
      <c r="F91" s="65"/>
      <c r="G91" s="66"/>
      <c r="H91" s="69"/>
      <c r="I91" s="69"/>
      <c r="J91" s="69"/>
      <c r="K91" s="69"/>
      <c r="L91" s="69"/>
      <c r="M91" s="69"/>
      <c r="N91" s="70"/>
      <c r="O91" s="70"/>
      <c r="P91" s="70"/>
      <c r="Q91" s="70"/>
      <c r="R91" s="70"/>
    </row>
    <row r="92" spans="1:17" s="63" customFormat="1" ht="14.25">
      <c r="A92" s="61"/>
      <c r="B92" s="62"/>
      <c r="F92" s="65"/>
      <c r="G92" s="66"/>
      <c r="H92" s="69"/>
      <c r="I92" s="69"/>
      <c r="J92" s="69"/>
      <c r="K92" s="69"/>
      <c r="L92" s="69"/>
      <c r="M92" s="69"/>
      <c r="N92" s="70"/>
      <c r="O92" s="70"/>
      <c r="P92" s="70"/>
      <c r="Q92" s="70"/>
    </row>
    <row r="94" spans="1:19" s="1" customFormat="1" ht="18">
      <c r="A94" s="60"/>
      <c r="B94" s="3"/>
      <c r="C94"/>
      <c r="D94"/>
      <c r="E94"/>
      <c r="F94" s="2"/>
      <c r="G94" s="4"/>
      <c r="M94" s="52"/>
      <c r="R94"/>
      <c r="S94"/>
    </row>
    <row r="99" spans="1:19" s="1" customFormat="1" ht="14.25">
      <c r="A99" s="60"/>
      <c r="B99" s="3"/>
      <c r="C99"/>
      <c r="D99"/>
      <c r="E99"/>
      <c r="F99" s="2"/>
      <c r="G99" s="4"/>
      <c r="M99" s="53"/>
      <c r="R99"/>
      <c r="S99"/>
    </row>
  </sheetData>
  <sheetProtection/>
  <mergeCells count="3">
    <mergeCell ref="F51:G51"/>
    <mergeCell ref="F88:G88"/>
    <mergeCell ref="A89:G89"/>
  </mergeCells>
  <printOptions/>
  <pageMargins left="0.7086614173228347" right="0.7086614173228347" top="0.7480314960629921" bottom="0.7480314960629921" header="0.31496062992125984" footer="0.31496062992125984"/>
  <pageSetup fitToHeight="10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michele.ventura</cp:lastModifiedBy>
  <cp:lastPrinted>2019-10-22T13:00:36Z</cp:lastPrinted>
  <dcterms:created xsi:type="dcterms:W3CDTF">2017-07-17T09:01:49Z</dcterms:created>
  <dcterms:modified xsi:type="dcterms:W3CDTF">2020-02-25T17:46:35Z</dcterms:modified>
  <cp:category/>
  <cp:version/>
  <cp:contentType/>
  <cp:contentStatus/>
</cp:coreProperties>
</file>